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Shared drives\District 69\Admin\District Council Meetings\2024-25\22 Sept\"/>
    </mc:Choice>
  </mc:AlternateContent>
  <xr:revisionPtr revIDLastSave="0" documentId="8_{6277E266-540F-47AF-86F5-CC4F889ADBB3}"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40920" yWindow="3510" windowWidth="29040" windowHeight="15720" tabRatio="850" activeTab="4"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3" i="21" l="1"/>
  <c r="N68" i="21"/>
  <c r="E17" i="21"/>
  <c r="M68" i="21"/>
  <c r="N74" i="7" l="1"/>
  <c r="J74" i="7"/>
  <c r="N16" i="9" l="1"/>
  <c r="M16" i="9"/>
  <c r="L16" i="9"/>
  <c r="K16" i="9"/>
  <c r="N81" i="22"/>
  <c r="M81" i="22"/>
  <c r="L81" i="22"/>
  <c r="K81" i="22"/>
  <c r="J81" i="22"/>
  <c r="I81" i="22"/>
  <c r="H81" i="22"/>
  <c r="G81" i="22"/>
  <c r="F81" i="22"/>
  <c r="E81" i="22"/>
  <c r="D81" i="22"/>
  <c r="C81" i="22"/>
  <c r="N24" i="22"/>
  <c r="M24" i="22"/>
  <c r="L24" i="22"/>
  <c r="K24" i="22"/>
  <c r="J24" i="22"/>
  <c r="I24" i="22"/>
  <c r="H24" i="22"/>
  <c r="G24" i="22"/>
  <c r="F24" i="22"/>
  <c r="E24" i="22"/>
  <c r="D24" i="22"/>
  <c r="C24" i="22"/>
  <c r="N26" i="22"/>
  <c r="M26" i="22"/>
  <c r="L26" i="22"/>
  <c r="K26" i="22"/>
  <c r="J26" i="22"/>
  <c r="I26" i="22"/>
  <c r="H26" i="22"/>
  <c r="G26" i="22"/>
  <c r="F26" i="22"/>
  <c r="E26" i="22"/>
  <c r="D26" i="22"/>
  <c r="C26" i="22"/>
  <c r="C13" i="22"/>
  <c r="N11" i="22"/>
  <c r="M11" i="22"/>
  <c r="L11" i="22"/>
  <c r="K11" i="22"/>
  <c r="J11" i="22"/>
  <c r="I11" i="22"/>
  <c r="H11" i="22"/>
  <c r="G11" i="22"/>
  <c r="F11" i="22"/>
  <c r="E11" i="22"/>
  <c r="D11" i="22"/>
  <c r="C11" i="22"/>
  <c r="N13" i="22"/>
  <c r="M13" i="22"/>
  <c r="L13" i="22"/>
  <c r="K13" i="22"/>
  <c r="J13" i="22"/>
  <c r="I13" i="22"/>
  <c r="H13" i="22"/>
  <c r="G13" i="22"/>
  <c r="F13" i="22"/>
  <c r="E13" i="22"/>
  <c r="D13" i="22"/>
  <c r="J71" i="23"/>
  <c r="N71" i="23"/>
  <c r="C26" i="21"/>
  <c r="F13" i="21"/>
  <c r="E68" i="21"/>
  <c r="J52" i="21"/>
  <c r="K52" i="21"/>
  <c r="J38" i="21"/>
  <c r="G38" i="21"/>
  <c r="F38" i="21"/>
  <c r="N15" i="21"/>
  <c r="M15" i="21"/>
  <c r="L15" i="21"/>
  <c r="K15" i="21"/>
  <c r="J15" i="21"/>
  <c r="I15" i="21"/>
  <c r="H15" i="21"/>
  <c r="G15" i="21"/>
  <c r="F15" i="21"/>
  <c r="E15" i="21"/>
  <c r="D15" i="21"/>
  <c r="C15" i="21"/>
  <c r="N16" i="5" l="1"/>
  <c r="N12" i="4"/>
  <c r="M12" i="4"/>
  <c r="L12" i="4"/>
  <c r="K12" i="4"/>
  <c r="J12" i="4"/>
  <c r="I12" i="4"/>
  <c r="H12" i="4"/>
  <c r="G12" i="4"/>
  <c r="F12" i="4"/>
  <c r="E12" i="4"/>
  <c r="D12" i="4"/>
  <c r="C12" i="4"/>
  <c r="N32" i="4"/>
  <c r="M32" i="4"/>
  <c r="L32" i="4"/>
  <c r="K32" i="4"/>
  <c r="J32" i="4"/>
  <c r="I32" i="4"/>
  <c r="H32" i="4"/>
  <c r="G32" i="4"/>
  <c r="F32" i="4"/>
  <c r="E32" i="4"/>
  <c r="C32" i="4"/>
  <c r="N22" i="4"/>
  <c r="M22" i="4"/>
  <c r="L22" i="4"/>
  <c r="K22" i="4"/>
  <c r="J22" i="4"/>
  <c r="I22" i="4"/>
  <c r="H22" i="4"/>
  <c r="G22" i="4"/>
  <c r="F22" i="4"/>
  <c r="E22" i="4"/>
  <c r="D22" i="4"/>
  <c r="C22" i="4"/>
  <c r="D42" i="7" l="1"/>
  <c r="C42" i="7"/>
  <c r="N42" i="7"/>
  <c r="D14" i="8"/>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K193" i="17" s="1"/>
  <c r="AK17" i="8"/>
  <c r="L193" i="17" s="1"/>
  <c r="AL17" i="8"/>
  <c r="M193" i="17" s="1"/>
  <c r="AM17" i="8"/>
  <c r="N193" i="17" s="1"/>
  <c r="AN17" i="8"/>
  <c r="O193" i="17" s="1"/>
  <c r="AO17" i="8"/>
  <c r="P193" i="17" s="1"/>
  <c r="AP17" i="8"/>
  <c r="Q193" i="17" s="1"/>
  <c r="AQ17" i="8"/>
  <c r="AR17" i="8"/>
  <c r="AS17" i="8"/>
  <c r="T193" i="17" s="1"/>
  <c r="AT17" i="8"/>
  <c r="AB18" i="8"/>
  <c r="B194" i="17" s="1"/>
  <c r="AH18" i="8"/>
  <c r="I194" i="17" s="1"/>
  <c r="AI18" i="8"/>
  <c r="J194" i="17" s="1"/>
  <c r="AJ18" i="8"/>
  <c r="K194" i="17" s="1"/>
  <c r="AK18" i="8"/>
  <c r="L194" i="17" s="1"/>
  <c r="AL18" i="8"/>
  <c r="M194" i="17" s="1"/>
  <c r="AM18" i="8"/>
  <c r="AN18" i="8"/>
  <c r="O194" i="17" s="1"/>
  <c r="AO18" i="8"/>
  <c r="P194" i="17" s="1"/>
  <c r="AP18" i="8"/>
  <c r="Q194" i="17" s="1"/>
  <c r="AQ18" i="8"/>
  <c r="R194" i="17" s="1"/>
  <c r="AR18" i="8"/>
  <c r="S194" i="17" s="1"/>
  <c r="AS18" i="8"/>
  <c r="T194" i="17" s="1"/>
  <c r="AT18" i="8"/>
  <c r="AB19" i="8"/>
  <c r="B195" i="17" s="1"/>
  <c r="AH19" i="8"/>
  <c r="AI19" i="8"/>
  <c r="J195" i="17" s="1"/>
  <c r="AJ19" i="8"/>
  <c r="K195" i="17" s="1"/>
  <c r="AK19" i="8"/>
  <c r="AL19" i="8"/>
  <c r="AM19" i="8"/>
  <c r="AN19" i="8"/>
  <c r="AO19" i="8"/>
  <c r="P195" i="17" s="1"/>
  <c r="AP19" i="8"/>
  <c r="Q195" i="17" s="1"/>
  <c r="AQ19" i="8"/>
  <c r="R195" i="17" s="1"/>
  <c r="AR19" i="8"/>
  <c r="S195" i="17" s="1"/>
  <c r="AS19" i="8"/>
  <c r="T195" i="17" s="1"/>
  <c r="AT19" i="8"/>
  <c r="U195" i="17" s="1"/>
  <c r="AB20" i="8"/>
  <c r="B196" i="17" s="1"/>
  <c r="AH20" i="8"/>
  <c r="I196" i="17" s="1"/>
  <c r="AI20" i="8"/>
  <c r="J196" i="17" s="1"/>
  <c r="AJ20" i="8"/>
  <c r="K196" i="17" s="1"/>
  <c r="AK20" i="8"/>
  <c r="L196" i="17" s="1"/>
  <c r="AL20" i="8"/>
  <c r="M196" i="17" s="1"/>
  <c r="AM20" i="8"/>
  <c r="N196" i="17" s="1"/>
  <c r="AN20" i="8"/>
  <c r="O196" i="17" s="1"/>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M197" i="17" s="1"/>
  <c r="AM21" i="8"/>
  <c r="N197" i="17" s="1"/>
  <c r="AN21" i="8"/>
  <c r="O197" i="17" s="1"/>
  <c r="AO21" i="8"/>
  <c r="P197" i="17" s="1"/>
  <c r="AP21" i="8"/>
  <c r="Q197" i="17" s="1"/>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T198" i="17" s="1"/>
  <c r="AT22" i="8"/>
  <c r="U198" i="17" s="1"/>
  <c r="AB23" i="8"/>
  <c r="B199" i="17" s="1"/>
  <c r="AH23" i="8"/>
  <c r="I199" i="17" s="1"/>
  <c r="AI23" i="8"/>
  <c r="J199" i="17" s="1"/>
  <c r="AJ23" i="8"/>
  <c r="K199" i="17" s="1"/>
  <c r="AK23" i="8"/>
  <c r="L199" i="17" s="1"/>
  <c r="AL23" i="8"/>
  <c r="M199" i="17" s="1"/>
  <c r="AM23" i="8"/>
  <c r="N199" i="17" s="1"/>
  <c r="AN23" i="8"/>
  <c r="O199" i="17" s="1"/>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Q200" i="17" s="1"/>
  <c r="AQ24" i="8"/>
  <c r="R200" i="17" s="1"/>
  <c r="AR24" i="8"/>
  <c r="AS24" i="8"/>
  <c r="T200" i="17" s="1"/>
  <c r="AT24" i="8"/>
  <c r="U200" i="17" s="1"/>
  <c r="AB25" i="8"/>
  <c r="B201" i="17" s="1"/>
  <c r="AH25" i="8"/>
  <c r="I201" i="17" s="1"/>
  <c r="AI25" i="8"/>
  <c r="J201" i="17" s="1"/>
  <c r="AJ25" i="8"/>
  <c r="K201" i="17" s="1"/>
  <c r="AK25" i="8"/>
  <c r="AL25" i="8"/>
  <c r="M201" i="17" s="1"/>
  <c r="AM25" i="8"/>
  <c r="N201" i="17" s="1"/>
  <c r="AN25" i="8"/>
  <c r="O201" i="17" s="1"/>
  <c r="AO25" i="8"/>
  <c r="P201" i="17" s="1"/>
  <c r="AP25" i="8"/>
  <c r="Q201" i="17" s="1"/>
  <c r="AQ25" i="8"/>
  <c r="R201" i="17" s="1"/>
  <c r="AR25" i="8"/>
  <c r="S201" i="17" s="1"/>
  <c r="AS25" i="8"/>
  <c r="T201" i="17" s="1"/>
  <c r="AT25" i="8"/>
  <c r="U201" i="17" s="1"/>
  <c r="AB26" i="8"/>
  <c r="B202" i="17" s="1"/>
  <c r="AH26" i="8"/>
  <c r="I202" i="17" s="1"/>
  <c r="AI26" i="8"/>
  <c r="J202" i="17" s="1"/>
  <c r="AJ26" i="8"/>
  <c r="K202" i="17" s="1"/>
  <c r="AK26" i="8"/>
  <c r="L202" i="17" s="1"/>
  <c r="AL26" i="8"/>
  <c r="M202" i="17" s="1"/>
  <c r="AM26" i="8"/>
  <c r="N202" i="17" s="1"/>
  <c r="AN26" i="8"/>
  <c r="O202" i="17" s="1"/>
  <c r="AO26" i="8"/>
  <c r="P202" i="17" s="1"/>
  <c r="AP26" i="8"/>
  <c r="Q202" i="17" s="1"/>
  <c r="AQ26" i="8"/>
  <c r="R202" i="17" s="1"/>
  <c r="AR26" i="8"/>
  <c r="S202" i="17" s="1"/>
  <c r="AS26" i="8"/>
  <c r="T202" i="17" s="1"/>
  <c r="AT26" i="8"/>
  <c r="U202" i="17" s="1"/>
  <c r="AB27" i="8"/>
  <c r="B203" i="17" s="1"/>
  <c r="AH27" i="8"/>
  <c r="I203" i="17" s="1"/>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F428" i="18"/>
  <c r="F404" i="18"/>
  <c r="B398" i="18"/>
  <c r="F398" i="18"/>
  <c r="A392" i="18"/>
  <c r="F392" i="18"/>
  <c r="F386" i="18"/>
  <c r="F380" i="18"/>
  <c r="F374" i="18"/>
  <c r="F368" i="18"/>
  <c r="F361" i="18"/>
  <c r="F354" i="18"/>
  <c r="A430" i="17"/>
  <c r="A428" i="18" s="1"/>
  <c r="C430" i="17"/>
  <c r="C428" i="18" s="1"/>
  <c r="H430" i="17"/>
  <c r="T430" i="17"/>
  <c r="R428" i="18" s="1"/>
  <c r="A406" i="17"/>
  <c r="A404" i="18" s="1"/>
  <c r="B406" i="17"/>
  <c r="B404" i="18" s="1"/>
  <c r="C406" i="17"/>
  <c r="C404" i="18" s="1"/>
  <c r="H406" i="17"/>
  <c r="I406" i="17"/>
  <c r="J406" i="17"/>
  <c r="H404" i="18" s="1"/>
  <c r="A400" i="17"/>
  <c r="A398" i="18" s="1"/>
  <c r="B400" i="17"/>
  <c r="C400" i="17"/>
  <c r="C398" i="18" s="1"/>
  <c r="H400" i="17"/>
  <c r="I400" i="17"/>
  <c r="A394" i="17"/>
  <c r="C394" i="17"/>
  <c r="C392" i="18" s="1"/>
  <c r="H394" i="17"/>
  <c r="A388" i="17"/>
  <c r="A386" i="18" s="1"/>
  <c r="B388" i="17"/>
  <c r="B386" i="18" s="1"/>
  <c r="C388" i="17"/>
  <c r="C386" i="18" s="1"/>
  <c r="H388" i="17"/>
  <c r="A382" i="17"/>
  <c r="A380" i="18" s="1"/>
  <c r="B382" i="17"/>
  <c r="B380" i="18" s="1"/>
  <c r="C382" i="17"/>
  <c r="C380" i="18" s="1"/>
  <c r="H382" i="17"/>
  <c r="A376" i="17"/>
  <c r="A374" i="18" s="1"/>
  <c r="C376" i="17"/>
  <c r="C374" i="18" s="1"/>
  <c r="H376" i="17"/>
  <c r="A370" i="17"/>
  <c r="A368" i="18" s="1"/>
  <c r="C370" i="17"/>
  <c r="C368" i="18" s="1"/>
  <c r="H370" i="17"/>
  <c r="A363" i="17"/>
  <c r="A361" i="18" s="1"/>
  <c r="C363" i="17"/>
  <c r="C361" i="18" s="1"/>
  <c r="H363" i="17"/>
  <c r="A356" i="17"/>
  <c r="A354" i="18" s="1"/>
  <c r="B356" i="17"/>
  <c r="B354" i="18" s="1"/>
  <c r="C356" i="17"/>
  <c r="C354" i="18" s="1"/>
  <c r="H356" i="17"/>
  <c r="AB126" i="4"/>
  <c r="B430" i="17" s="1"/>
  <c r="B428" i="18" s="1"/>
  <c r="AH126" i="4"/>
  <c r="I430" i="17" s="1"/>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AI81" i="4"/>
  <c r="J400" i="17" s="1"/>
  <c r="H398" i="18" s="1"/>
  <c r="AJ81" i="4"/>
  <c r="K400" i="17" s="1"/>
  <c r="I398" i="18" s="1"/>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U400" i="17" s="1"/>
  <c r="S398" i="18" s="1"/>
  <c r="O72" i="4"/>
  <c r="AB72" i="4"/>
  <c r="B394" i="17" s="1"/>
  <c r="B392" i="18" s="1"/>
  <c r="AH72" i="4"/>
  <c r="I394" i="17" s="1"/>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I388" i="17" s="1"/>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I382" i="17" s="1"/>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B376" i="17" s="1"/>
  <c r="B374" i="18" s="1"/>
  <c r="AH45" i="4"/>
  <c r="I376" i="17" s="1"/>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B370" i="17" s="1"/>
  <c r="B368" i="18" s="1"/>
  <c r="AH36" i="4"/>
  <c r="I370" i="17" s="1"/>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B363" i="17" s="1"/>
  <c r="B361" i="18" s="1"/>
  <c r="AH26" i="4"/>
  <c r="I363" i="17" s="1"/>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I356" i="17" s="1"/>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L201" i="17"/>
  <c r="S200" i="17"/>
  <c r="K200" i="17"/>
  <c r="U199" i="17"/>
  <c r="S199" i="17"/>
  <c r="R199" i="17"/>
  <c r="N198" i="17"/>
  <c r="M198" i="17"/>
  <c r="U197" i="17"/>
  <c r="S197" i="17"/>
  <c r="O195" i="17"/>
  <c r="N195" i="17"/>
  <c r="M195" i="17"/>
  <c r="L195" i="17"/>
  <c r="I195" i="17"/>
  <c r="U194" i="17"/>
  <c r="N194" i="17"/>
  <c r="U193" i="17"/>
  <c r="S193" i="17"/>
  <c r="R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I75" i="23" s="1"/>
  <c r="H26" i="16" s="1"/>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V415" i="17" l="1"/>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E8" i="16" s="1"/>
  <c r="G24" i="13"/>
  <c r="H24" i="13"/>
  <c r="G8" i="16" s="1"/>
  <c r="I24" i="13"/>
  <c r="H8" i="16" s="1"/>
  <c r="J24" i="13"/>
  <c r="K24" i="13"/>
  <c r="J8" i="16" s="1"/>
  <c r="L24" i="13"/>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B9" i="16" s="1"/>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8"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D62" i="17" s="1"/>
  <c r="D60" i="18" s="1"/>
  <c r="AD33" i="12"/>
  <c r="D61" i="17" s="1"/>
  <c r="D59" i="18" s="1"/>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AD18" i="8"/>
  <c r="D194" i="17" s="1"/>
  <c r="D192" i="18" s="1"/>
  <c r="AD17" i="8"/>
  <c r="D193" i="17" s="1"/>
  <c r="D191" i="18" s="1"/>
  <c r="AD24" i="8"/>
  <c r="D200" i="17" s="1"/>
  <c r="D198" i="18" s="1"/>
  <c r="AD29" i="13"/>
  <c r="D22" i="17" s="1"/>
  <c r="D20" i="18" s="1"/>
  <c r="AD46" i="13"/>
  <c r="D39" i="17" s="1"/>
  <c r="D37" i="18" s="1"/>
  <c r="AD45" i="13"/>
  <c r="D38" i="17" s="1"/>
  <c r="D36" i="18" s="1"/>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T426" i="18" s="1"/>
  <c r="V428" i="17"/>
  <c r="H424" i="18"/>
  <c r="V426" i="17"/>
  <c r="H422" i="18"/>
  <c r="V424" i="17"/>
  <c r="H420" i="18"/>
  <c r="T420" i="18" s="1"/>
  <c r="V422" i="17"/>
  <c r="H418" i="18"/>
  <c r="T418" i="18" s="1"/>
  <c r="V420" i="17"/>
  <c r="H403" i="18"/>
  <c r="V405" i="17"/>
  <c r="H401" i="18"/>
  <c r="T401" i="18" s="1"/>
  <c r="V403" i="17"/>
  <c r="H399" i="18"/>
  <c r="T399" i="18" s="1"/>
  <c r="V401" i="17"/>
  <c r="H396" i="18"/>
  <c r="V398" i="17"/>
  <c r="H394" i="18"/>
  <c r="T394" i="18" s="1"/>
  <c r="V396" i="17"/>
  <c r="H391" i="18"/>
  <c r="V393" i="17"/>
  <c r="H389" i="18"/>
  <c r="T389" i="18" s="1"/>
  <c r="V391" i="17"/>
  <c r="H387" i="18"/>
  <c r="T387" i="18" s="1"/>
  <c r="V389" i="17"/>
  <c r="H384" i="18"/>
  <c r="T384" i="18" s="1"/>
  <c r="V386" i="17"/>
  <c r="H382" i="18"/>
  <c r="T382" i="18" s="1"/>
  <c r="V384" i="17"/>
  <c r="H379" i="18"/>
  <c r="T379" i="18" s="1"/>
  <c r="V381" i="17"/>
  <c r="H377" i="18"/>
  <c r="V379" i="17"/>
  <c r="H375" i="18"/>
  <c r="T375" i="18" s="1"/>
  <c r="V377" i="17"/>
  <c r="H372" i="18"/>
  <c r="T372" i="18" s="1"/>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T349" i="18" s="1"/>
  <c r="V351" i="17"/>
  <c r="H321" i="18"/>
  <c r="T321" i="18" s="1"/>
  <c r="V323" i="17"/>
  <c r="H319" i="18"/>
  <c r="T319" i="18" s="1"/>
  <c r="V321" i="17"/>
  <c r="H317" i="18"/>
  <c r="T317" i="18" s="1"/>
  <c r="V319" i="17"/>
  <c r="H315" i="18"/>
  <c r="V317" i="17"/>
  <c r="H309" i="18"/>
  <c r="T309" i="18" s="1"/>
  <c r="V311" i="17"/>
  <c r="H307" i="18"/>
  <c r="T307" i="18" s="1"/>
  <c r="V309" i="17"/>
  <c r="H305" i="18"/>
  <c r="T305" i="18" s="1"/>
  <c r="V307" i="17"/>
  <c r="H303" i="18"/>
  <c r="T303" i="18" s="1"/>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T259" i="18" s="1"/>
  <c r="V261" i="17"/>
  <c r="H257" i="18"/>
  <c r="T257" i="18" s="1"/>
  <c r="V259" i="17"/>
  <c r="H247" i="18"/>
  <c r="T247" i="18" s="1"/>
  <c r="V249" i="17"/>
  <c r="H245" i="18"/>
  <c r="T245" i="18" s="1"/>
  <c r="V247" i="17"/>
  <c r="H243" i="18"/>
  <c r="T243" i="18" s="1"/>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T227" i="18" s="1"/>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T402" i="18" s="1"/>
  <c r="V404" i="17"/>
  <c r="H400" i="18"/>
  <c r="V402" i="17"/>
  <c r="H397" i="18"/>
  <c r="V399" i="17"/>
  <c r="H395" i="18"/>
  <c r="T395" i="18" s="1"/>
  <c r="V397" i="17"/>
  <c r="H393" i="18"/>
  <c r="T393" i="18" s="1"/>
  <c r="V395" i="17"/>
  <c r="H390" i="18"/>
  <c r="V392" i="17"/>
  <c r="H388" i="18"/>
  <c r="T388" i="18" s="1"/>
  <c r="V390" i="17"/>
  <c r="H385" i="18"/>
  <c r="T385" i="18" s="1"/>
  <c r="V387" i="17"/>
  <c r="H383" i="18"/>
  <c r="T383" i="18" s="1"/>
  <c r="V385" i="17"/>
  <c r="H381" i="18"/>
  <c r="T381" i="18" s="1"/>
  <c r="V383" i="17"/>
  <c r="H378" i="18"/>
  <c r="T378" i="18" s="1"/>
  <c r="V380" i="17"/>
  <c r="H376" i="18"/>
  <c r="T376" i="18" s="1"/>
  <c r="V378" i="17"/>
  <c r="H373" i="18"/>
  <c r="T373" i="18" s="1"/>
  <c r="V375" i="17"/>
  <c r="H371" i="18"/>
  <c r="V373" i="17"/>
  <c r="H369" i="18"/>
  <c r="V371" i="17"/>
  <c r="H366" i="18"/>
  <c r="T366" i="18" s="1"/>
  <c r="V368" i="17"/>
  <c r="H364" i="18"/>
  <c r="T364" i="18" s="1"/>
  <c r="V366" i="17"/>
  <c r="H362" i="18"/>
  <c r="T362" i="18" s="1"/>
  <c r="V364" i="17"/>
  <c r="H359" i="18"/>
  <c r="T359" i="18" s="1"/>
  <c r="V361" i="17"/>
  <c r="H357" i="18"/>
  <c r="T357" i="18" s="1"/>
  <c r="V359" i="17"/>
  <c r="H355" i="18"/>
  <c r="V357" i="17"/>
  <c r="H352" i="18"/>
  <c r="V354" i="17"/>
  <c r="H350" i="18"/>
  <c r="T350" i="18" s="1"/>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T271" i="18" s="1"/>
  <c r="V273" i="17"/>
  <c r="H269" i="18"/>
  <c r="T269" i="18" s="1"/>
  <c r="V271" i="17"/>
  <c r="H267" i="18"/>
  <c r="T267" i="18" s="1"/>
  <c r="V269" i="17"/>
  <c r="H265" i="18"/>
  <c r="V267" i="17"/>
  <c r="H262" i="18"/>
  <c r="V264" i="17"/>
  <c r="H260" i="18"/>
  <c r="T260" i="18" s="1"/>
  <c r="V262" i="17"/>
  <c r="H258" i="18"/>
  <c r="T258" i="18" s="1"/>
  <c r="V260" i="17"/>
  <c r="H256" i="18"/>
  <c r="T256" i="18" s="1"/>
  <c r="V258" i="17"/>
  <c r="H246" i="18"/>
  <c r="T246" i="18" s="1"/>
  <c r="V248" i="17"/>
  <c r="H244" i="18"/>
  <c r="T244" i="18" s="1"/>
  <c r="V246" i="17"/>
  <c r="H242" i="18"/>
  <c r="V244" i="17"/>
  <c r="H240" i="18"/>
  <c r="V242" i="17"/>
  <c r="H238" i="18"/>
  <c r="T238" i="18" s="1"/>
  <c r="V240" i="17"/>
  <c r="H236" i="18"/>
  <c r="T236" i="18" s="1"/>
  <c r="V238" i="17"/>
  <c r="H234" i="18"/>
  <c r="T234" i="18" s="1"/>
  <c r="V236" i="17"/>
  <c r="H232" i="18"/>
  <c r="T232" i="18" s="1"/>
  <c r="V234" i="17"/>
  <c r="H230" i="18"/>
  <c r="T230" i="18" s="1"/>
  <c r="V232" i="17"/>
  <c r="H228" i="18"/>
  <c r="T228" i="18" s="1"/>
  <c r="V230" i="17"/>
  <c r="H226" i="18"/>
  <c r="V228" i="17"/>
  <c r="H225" i="18"/>
  <c r="T225" i="18" s="1"/>
  <c r="V227" i="17"/>
  <c r="H223" i="18"/>
  <c r="V225" i="17"/>
  <c r="H221" i="18"/>
  <c r="T221" i="18" s="1"/>
  <c r="V223" i="17"/>
  <c r="H219" i="18"/>
  <c r="T219" i="18" s="1"/>
  <c r="V221" i="17"/>
  <c r="H217" i="18"/>
  <c r="T217" i="18" s="1"/>
  <c r="V219" i="17"/>
  <c r="V297" i="17"/>
  <c r="V294" i="17"/>
  <c r="G55" i="6"/>
  <c r="L55" i="6"/>
  <c r="C22" i="16"/>
  <c r="L22" i="16"/>
  <c r="D22" i="16"/>
  <c r="E22" i="16"/>
  <c r="M22" i="16"/>
  <c r="K22" i="16"/>
  <c r="H22" i="16"/>
  <c r="F22" i="16"/>
  <c r="D203" i="17"/>
  <c r="D201" i="18" s="1"/>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S314" i="18"/>
  <c r="S315" i="18"/>
  <c r="R314" i="18"/>
  <c r="R315" i="18"/>
  <c r="AD16" i="5"/>
  <c r="D305" i="17" s="1"/>
  <c r="D303" i="18" s="1"/>
  <c r="AD18" i="5"/>
  <c r="D307" i="17" s="1"/>
  <c r="D305" i="18" s="1"/>
  <c r="AD22" i="5"/>
  <c r="D311" i="17" s="1"/>
  <c r="D309" i="18" s="1"/>
  <c r="AD25" i="5"/>
  <c r="D314" i="17" s="1"/>
  <c r="D312" i="18" s="1"/>
  <c r="AD28" i="5"/>
  <c r="AD30" i="5"/>
  <c r="D319" i="17" s="1"/>
  <c r="D317" i="18" s="1"/>
  <c r="AD9" i="5"/>
  <c r="D298" i="17" s="1"/>
  <c r="D296" i="18" s="1"/>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M13" i="16" s="1"/>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42" i="18"/>
  <c r="T240" i="18"/>
  <c r="T235" i="18"/>
  <c r="T226" i="18"/>
  <c r="T223" i="18"/>
  <c r="T218"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8" i="18"/>
  <c r="T302" i="18"/>
  <c r="T301" i="18"/>
  <c r="T300" i="18"/>
  <c r="T270" i="18"/>
  <c r="T265" i="18"/>
  <c r="T264" i="18"/>
  <c r="T262"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5" i="18"/>
  <c r="T424" i="18"/>
  <c r="T423" i="18"/>
  <c r="T422" i="18"/>
  <c r="T421" i="18"/>
  <c r="T419" i="18"/>
  <c r="T403" i="18"/>
  <c r="T400" i="18"/>
  <c r="T397" i="18"/>
  <c r="T396" i="18"/>
  <c r="T391" i="18"/>
  <c r="T390" i="18"/>
  <c r="T377" i="18"/>
  <c r="T371" i="18"/>
  <c r="T369" i="18"/>
  <c r="T367" i="18"/>
  <c r="T360" i="18"/>
  <c r="T358" i="18"/>
  <c r="T356" i="18"/>
  <c r="T355" i="18"/>
  <c r="T353" i="18"/>
  <c r="T352" i="18"/>
  <c r="T351"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AD30" i="13"/>
  <c r="D23" i="17" s="1"/>
  <c r="D21" i="18" s="1"/>
  <c r="AD27" i="13"/>
  <c r="D20" i="17" s="1"/>
  <c r="D18" i="18" s="1"/>
  <c r="AD19" i="12"/>
  <c r="D50" i="17" s="1"/>
  <c r="D48" i="18" s="1"/>
  <c r="AD25" i="12"/>
  <c r="D53" i="17" s="1"/>
  <c r="D51" i="18" s="1"/>
  <c r="AD23" i="12"/>
  <c r="D51" i="17" s="1"/>
  <c r="D4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O24" i="13"/>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N8" i="16" l="1"/>
  <c r="G35" i="16" s="1"/>
  <c r="O49" i="13"/>
  <c r="N51" i="13" s="1"/>
  <c r="I13" i="16"/>
  <c r="T320" i="18"/>
  <c r="H314" i="18"/>
  <c r="T314" i="18" s="1"/>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tc={E323C437-BF36-421B-9D76-3C73397A967E}</author>
  </authors>
  <commentList>
    <comment ref="C31" authorId="0" shapeId="0" xr:uid="{E323C437-BF36-421B-9D76-3C73397A967E}">
      <text>
        <t>[Threaded comment]
Your version of Excel allows you to read this threaded comment; however, any edits to it will get removed if the file is opened in a newer version of Excel. Learn more: https://go.microsoft.com/fwlink/?linkid=870924
Comment:
    Novotel pre-payment June 2024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E10" authorId="0" shapeId="0" xr:uid="{00000000-0006-0000-0700-000001000000}">
      <text>
        <r>
          <rPr>
            <sz val="9"/>
            <color indexed="81"/>
            <rFont val="Tahoma"/>
            <charset val="1"/>
          </rPr>
          <t>Youth Leadership Total $300</t>
        </r>
      </text>
    </comment>
    <comment ref="G10" authorId="0" shapeId="0" xr:uid="{00000000-0006-0000-0700-000002000000}">
      <text>
        <r>
          <rPr>
            <sz val="9"/>
            <color indexed="81"/>
            <rFont val="Tahoma"/>
            <charset val="1"/>
          </rPr>
          <t>Youth Leadership Total $300</t>
        </r>
      </text>
    </comment>
    <comment ref="K10" authorId="0" shapeId="0" xr:uid="{00000000-0006-0000-0700-000003000000}">
      <text>
        <r>
          <rPr>
            <sz val="9"/>
            <color indexed="81"/>
            <rFont val="Tahoma"/>
            <charset val="1"/>
          </rPr>
          <t>Youth Leadership Total $300</t>
        </r>
      </text>
    </comment>
    <comment ref="D11" authorId="0" shapeId="0" xr:uid="{00000000-0006-0000-0700-000004000000}">
      <text>
        <r>
          <rPr>
            <b/>
            <sz val="9"/>
            <color indexed="81"/>
            <rFont val="Tahoma"/>
            <charset val="1"/>
          </rPr>
          <t>Lou:</t>
        </r>
        <r>
          <rPr>
            <sz val="9"/>
            <color indexed="81"/>
            <rFont val="Tahoma"/>
            <charset val="1"/>
          </rPr>
          <t xml:space="preserve">
Corporate packs Total $500</t>
        </r>
      </text>
    </comment>
    <comment ref="F11" authorId="0" shapeId="0" xr:uid="{00000000-0006-0000-0700-000005000000}">
      <text>
        <r>
          <rPr>
            <b/>
            <sz val="9"/>
            <color indexed="81"/>
            <rFont val="Tahoma"/>
            <charset val="1"/>
          </rPr>
          <t>Lou:</t>
        </r>
        <r>
          <rPr>
            <sz val="9"/>
            <color indexed="81"/>
            <rFont val="Tahoma"/>
            <charset val="1"/>
          </rPr>
          <t xml:space="preserve">
Corporate packs Total $500</t>
        </r>
      </text>
    </comment>
    <comment ref="J11" authorId="0" shapeId="0" xr:uid="{00000000-0006-0000-0700-000006000000}">
      <text>
        <r>
          <rPr>
            <b/>
            <sz val="9"/>
            <color indexed="81"/>
            <rFont val="Tahoma"/>
            <charset val="1"/>
          </rPr>
          <t>Lou:</t>
        </r>
        <r>
          <rPr>
            <sz val="9"/>
            <color indexed="81"/>
            <rFont val="Tahoma"/>
            <charset val="1"/>
          </rPr>
          <t xml:space="preserve">
Corporate packs Total $500</t>
        </r>
      </text>
    </comment>
    <comment ref="L11" authorId="0" shapeId="0" xr:uid="{00000000-0006-0000-0700-000007000000}">
      <text>
        <r>
          <rPr>
            <b/>
            <sz val="9"/>
            <color indexed="81"/>
            <rFont val="Tahoma"/>
            <charset val="1"/>
          </rPr>
          <t>Lou:</t>
        </r>
        <r>
          <rPr>
            <sz val="9"/>
            <color indexed="81"/>
            <rFont val="Tahoma"/>
            <charset val="1"/>
          </rPr>
          <t xml:space="preserve">
Corporate packs Total $500</t>
        </r>
      </text>
    </comment>
    <comment ref="N11" authorId="0" shapeId="0" xr:uid="{00000000-0006-0000-0700-000008000000}">
      <text>
        <r>
          <rPr>
            <b/>
            <sz val="9"/>
            <color indexed="81"/>
            <rFont val="Tahoma"/>
            <charset val="1"/>
          </rPr>
          <t>Lou:</t>
        </r>
        <r>
          <rPr>
            <sz val="9"/>
            <color indexed="81"/>
            <rFont val="Tahoma"/>
            <charset val="1"/>
          </rPr>
          <t xml:space="preserve">
Corporate packs Total $500</t>
        </r>
      </text>
    </comment>
    <comment ref="E14" authorId="0" shapeId="0" xr:uid="{00000000-0006-0000-0700-000009000000}">
      <text>
        <r>
          <rPr>
            <b/>
            <sz val="9"/>
            <color indexed="81"/>
            <rFont val="Tahoma"/>
            <charset val="1"/>
          </rPr>
          <t>Lou:</t>
        </r>
        <r>
          <rPr>
            <sz val="9"/>
            <color indexed="81"/>
            <rFont val="Tahoma"/>
            <charset val="1"/>
          </rPr>
          <t xml:space="preserve">
Website marketing Total $2,200</t>
        </r>
      </text>
    </comment>
    <comment ref="F14" authorId="0" shapeId="0" xr:uid="{00000000-0006-0000-0700-00000A000000}">
      <text>
        <r>
          <rPr>
            <b/>
            <sz val="9"/>
            <color indexed="81"/>
            <rFont val="Tahoma"/>
            <charset val="1"/>
          </rPr>
          <t>Lou:</t>
        </r>
        <r>
          <rPr>
            <sz val="9"/>
            <color indexed="81"/>
            <rFont val="Tahoma"/>
            <charset val="1"/>
          </rPr>
          <t xml:space="preserve">
Facebook adss Total $300</t>
        </r>
      </text>
    </comment>
    <comment ref="I14" authorId="0" shapeId="0" xr:uid="{00000000-0006-0000-0700-00000B000000}">
      <text>
        <r>
          <rPr>
            <b/>
            <sz val="9"/>
            <color indexed="81"/>
            <rFont val="Tahoma"/>
            <charset val="1"/>
          </rPr>
          <t>Lou:</t>
        </r>
        <r>
          <rPr>
            <sz val="9"/>
            <color indexed="81"/>
            <rFont val="Tahoma"/>
            <charset val="1"/>
          </rPr>
          <t xml:space="preserve">
Website marketing Total $2,200</t>
        </r>
      </text>
    </comment>
    <comment ref="J14" authorId="0" shapeId="0" xr:uid="{00000000-0006-0000-0700-00000C000000}">
      <text>
        <r>
          <rPr>
            <b/>
            <sz val="9"/>
            <color indexed="81"/>
            <rFont val="Tahoma"/>
            <charset val="1"/>
          </rPr>
          <t>Lou:</t>
        </r>
        <r>
          <rPr>
            <sz val="9"/>
            <color indexed="81"/>
            <rFont val="Tahoma"/>
            <charset val="1"/>
          </rPr>
          <t xml:space="preserve">
Facebook adss Total $300</t>
        </r>
      </text>
    </comment>
    <comment ref="K14" authorId="0" shapeId="0" xr:uid="{00000000-0006-0000-0700-00000D000000}">
      <text>
        <r>
          <rPr>
            <b/>
            <sz val="9"/>
            <color indexed="81"/>
            <rFont val="Tahoma"/>
            <charset val="1"/>
          </rPr>
          <t>Lou:</t>
        </r>
        <r>
          <rPr>
            <sz val="9"/>
            <color indexed="81"/>
            <rFont val="Tahoma"/>
            <charset val="1"/>
          </rPr>
          <t xml:space="preserve">
Major marketing campaign $1,000
</t>
        </r>
      </text>
    </comment>
    <comment ref="L14" authorId="0" shapeId="0" xr:uid="{00000000-0006-0000-0700-00000E000000}">
      <text>
        <r>
          <rPr>
            <b/>
            <sz val="9"/>
            <color indexed="81"/>
            <rFont val="Tahoma"/>
            <charset val="1"/>
          </rPr>
          <t>Lou:</t>
        </r>
        <r>
          <rPr>
            <sz val="9"/>
            <color indexed="81"/>
            <rFont val="Tahoma"/>
            <charset val="1"/>
          </rPr>
          <t xml:space="preserve">
Website marketing Total $2,200</t>
        </r>
      </text>
    </comment>
    <comment ref="M14" authorId="0" shapeId="0" xr:uid="{00000000-0006-0000-0700-00000F000000}">
      <text>
        <r>
          <rPr>
            <b/>
            <sz val="9"/>
            <color indexed="81"/>
            <rFont val="Tahoma"/>
            <charset val="1"/>
          </rPr>
          <t>Lou:</t>
        </r>
        <r>
          <rPr>
            <sz val="9"/>
            <color indexed="81"/>
            <rFont val="Tahoma"/>
            <charset val="1"/>
          </rPr>
          <t xml:space="preserve">
Facebook adss Total $300</t>
        </r>
      </text>
    </comment>
    <comment ref="D16" authorId="0" shapeId="0" xr:uid="{00000000-0006-0000-0700-000010000000}">
      <text>
        <r>
          <rPr>
            <b/>
            <sz val="9"/>
            <color indexed="81"/>
            <rFont val="Tahoma"/>
            <charset val="1"/>
          </rPr>
          <t>Lou:</t>
        </r>
        <r>
          <rPr>
            <sz val="9"/>
            <color indexed="81"/>
            <rFont val="Tahoma"/>
            <charset val="1"/>
          </rPr>
          <t xml:space="preserve">
Assist clubs with marketing Total $900</t>
        </r>
      </text>
    </comment>
    <comment ref="E16" authorId="0" shapeId="0" xr:uid="{00000000-0006-0000-0700-000011000000}">
      <text>
        <r>
          <rPr>
            <b/>
            <sz val="9"/>
            <color indexed="81"/>
            <rFont val="Tahoma"/>
            <charset val="1"/>
          </rPr>
          <t>Lou:</t>
        </r>
        <r>
          <rPr>
            <sz val="9"/>
            <color indexed="81"/>
            <rFont val="Tahoma"/>
            <charset val="1"/>
          </rPr>
          <t xml:space="preserve">
Assist clubs with marketing Total $900</t>
        </r>
      </text>
    </comment>
    <comment ref="F16" authorId="0" shapeId="0" xr:uid="{00000000-0006-0000-0700-000012000000}">
      <text>
        <r>
          <rPr>
            <b/>
            <sz val="9"/>
            <color indexed="81"/>
            <rFont val="Tahoma"/>
            <charset val="1"/>
          </rPr>
          <t>Lou:</t>
        </r>
        <r>
          <rPr>
            <sz val="9"/>
            <color indexed="81"/>
            <rFont val="Tahoma"/>
            <charset val="1"/>
          </rPr>
          <t xml:space="preserve">
Assist clubs with marketing Total $900</t>
        </r>
      </text>
    </comment>
    <comment ref="G16" authorId="0" shapeId="0" xr:uid="{00000000-0006-0000-0700-000013000000}">
      <text>
        <r>
          <rPr>
            <b/>
            <sz val="9"/>
            <color indexed="81"/>
            <rFont val="Tahoma"/>
            <charset val="1"/>
          </rPr>
          <t>Lou:</t>
        </r>
        <r>
          <rPr>
            <sz val="9"/>
            <color indexed="81"/>
            <rFont val="Tahoma"/>
            <charset val="1"/>
          </rPr>
          <t xml:space="preserve">
Assist clubs with marketing Total $900</t>
        </r>
      </text>
    </comment>
    <comment ref="K16" authorId="0" shapeId="0" xr:uid="{00000000-0006-0000-0700-000014000000}">
      <text>
        <r>
          <rPr>
            <b/>
            <sz val="9"/>
            <color indexed="81"/>
            <rFont val="Tahoma"/>
            <charset val="1"/>
          </rPr>
          <t>Lou:</t>
        </r>
        <r>
          <rPr>
            <sz val="9"/>
            <color indexed="81"/>
            <rFont val="Tahoma"/>
            <charset val="1"/>
          </rPr>
          <t xml:space="preserve">
Membership Building Grants Total $4,800</t>
        </r>
      </text>
    </comment>
    <comment ref="L16" authorId="0" shapeId="0" xr:uid="{00000000-0006-0000-0700-000015000000}">
      <text>
        <r>
          <rPr>
            <b/>
            <sz val="9"/>
            <color indexed="81"/>
            <rFont val="Tahoma"/>
            <charset val="1"/>
          </rPr>
          <t>Lou:</t>
        </r>
        <r>
          <rPr>
            <sz val="9"/>
            <color indexed="81"/>
            <rFont val="Tahoma"/>
            <charset val="1"/>
          </rPr>
          <t xml:space="preserve">
Membership Building Grants Total $4,800</t>
        </r>
      </text>
    </comment>
    <comment ref="M16" authorId="0" shapeId="0" xr:uid="{00000000-0006-0000-0700-000016000000}">
      <text>
        <r>
          <rPr>
            <b/>
            <sz val="9"/>
            <color indexed="81"/>
            <rFont val="Tahoma"/>
            <charset val="1"/>
          </rPr>
          <t>Lou:</t>
        </r>
        <r>
          <rPr>
            <sz val="9"/>
            <color indexed="81"/>
            <rFont val="Tahoma"/>
            <charset val="1"/>
          </rPr>
          <t xml:space="preserve">
Membership Building Grants Total $4,800</t>
        </r>
      </text>
    </comment>
    <comment ref="N16" authorId="0" shapeId="0" xr:uid="{00000000-0006-0000-0700-000017000000}">
      <text>
        <r>
          <rPr>
            <b/>
            <sz val="9"/>
            <color indexed="81"/>
            <rFont val="Tahoma"/>
            <charset val="1"/>
          </rPr>
          <t>Lou:</t>
        </r>
        <r>
          <rPr>
            <sz val="9"/>
            <color indexed="81"/>
            <rFont val="Tahoma"/>
            <charset val="1"/>
          </rPr>
          <t xml:space="preserve">
Membership Building Grants Total $4,800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author>
    <author>tc={BA12841B-81B8-4DBA-B6AD-67E905FEE633}</author>
    <author>tc={62D98E03-CF05-46FB-B1D4-5237DAF516D4}</author>
  </authors>
  <commentList>
    <comment ref="C13" authorId="0" shapeId="0" xr:uid="{00000000-0006-0000-0800-000001000000}">
      <text>
        <r>
          <rPr>
            <b/>
            <sz val="9"/>
            <color indexed="81"/>
            <rFont val="Tahoma"/>
            <charset val="1"/>
          </rPr>
          <t>Lou:</t>
        </r>
        <r>
          <rPr>
            <sz val="9"/>
            <color indexed="81"/>
            <rFont val="Tahoma"/>
            <charset val="1"/>
          </rPr>
          <t xml:space="preserve">
Member - Thanks a Million Cards $300</t>
        </r>
      </text>
    </comment>
    <comment ref="D13" authorId="0" shapeId="0" xr:uid="{00000000-0006-0000-0800-000002000000}">
      <text>
        <r>
          <rPr>
            <b/>
            <sz val="9"/>
            <color indexed="81"/>
            <rFont val="Tahoma"/>
            <charset val="1"/>
          </rPr>
          <t>Lou:</t>
        </r>
        <r>
          <rPr>
            <sz val="9"/>
            <color indexed="81"/>
            <rFont val="Tahoma"/>
            <charset val="1"/>
          </rPr>
          <t xml:space="preserve">
Edu pins  $1,500
400 x $8</t>
        </r>
      </text>
    </comment>
    <comment ref="F13" authorId="0" shapeId="0" xr:uid="{00000000-0006-0000-0800-000003000000}">
      <text>
        <r>
          <rPr>
            <b/>
            <sz val="9"/>
            <color indexed="81"/>
            <rFont val="Tahoma"/>
            <charset val="1"/>
          </rPr>
          <t>Lou:</t>
        </r>
        <r>
          <rPr>
            <sz val="9"/>
            <color indexed="81"/>
            <rFont val="Tahoma"/>
            <charset val="1"/>
          </rPr>
          <t xml:space="preserve">
Members Long Service Bookmarks</t>
        </r>
      </text>
    </comment>
    <comment ref="C15" authorId="0" shapeId="0" xr:uid="{00000000-0006-0000-0800-000004000000}">
      <text>
        <r>
          <rPr>
            <b/>
            <sz val="9"/>
            <color indexed="81"/>
            <rFont val="Tahoma"/>
            <charset val="1"/>
          </rPr>
          <t>Lou:</t>
        </r>
        <r>
          <rPr>
            <sz val="9"/>
            <color indexed="81"/>
            <rFont val="Tahoma"/>
            <charset val="1"/>
          </rPr>
          <t xml:space="preserve">
Postage
</t>
        </r>
      </text>
    </comment>
    <comment ref="D15" authorId="0" shapeId="0" xr:uid="{00000000-0006-0000-0800-000005000000}">
      <text>
        <r>
          <rPr>
            <b/>
            <sz val="9"/>
            <color indexed="81"/>
            <rFont val="Tahoma"/>
            <charset val="1"/>
          </rPr>
          <t>Lou:</t>
        </r>
        <r>
          <rPr>
            <sz val="9"/>
            <color indexed="81"/>
            <rFont val="Tahoma"/>
            <charset val="1"/>
          </rPr>
          <t xml:space="preserve">
Postage
</t>
        </r>
      </text>
    </comment>
    <comment ref="E15" authorId="0" shapeId="0" xr:uid="{00000000-0006-0000-0800-000006000000}">
      <text>
        <r>
          <rPr>
            <b/>
            <sz val="9"/>
            <color indexed="81"/>
            <rFont val="Tahoma"/>
            <charset val="1"/>
          </rPr>
          <t>Lou:</t>
        </r>
        <r>
          <rPr>
            <sz val="9"/>
            <color indexed="81"/>
            <rFont val="Tahoma"/>
            <charset val="1"/>
          </rPr>
          <t xml:space="preserve">
Postage
</t>
        </r>
      </text>
    </comment>
    <comment ref="F15" authorId="0" shapeId="0" xr:uid="{00000000-0006-0000-0800-000007000000}">
      <text>
        <r>
          <rPr>
            <b/>
            <sz val="9"/>
            <color indexed="81"/>
            <rFont val="Tahoma"/>
            <charset val="1"/>
          </rPr>
          <t>Lou:</t>
        </r>
        <r>
          <rPr>
            <sz val="9"/>
            <color indexed="81"/>
            <rFont val="Tahoma"/>
            <charset val="1"/>
          </rPr>
          <t xml:space="preserve">
Postage
</t>
        </r>
      </text>
    </comment>
    <comment ref="G15" authorId="0" shapeId="0" xr:uid="{00000000-0006-0000-0800-000008000000}">
      <text>
        <r>
          <rPr>
            <b/>
            <sz val="9"/>
            <color indexed="81"/>
            <rFont val="Tahoma"/>
            <charset val="1"/>
          </rPr>
          <t>Lou:</t>
        </r>
        <r>
          <rPr>
            <sz val="9"/>
            <color indexed="81"/>
            <rFont val="Tahoma"/>
            <charset val="1"/>
          </rPr>
          <t xml:space="preserve">
Postage
</t>
        </r>
      </text>
    </comment>
    <comment ref="H15" authorId="0" shapeId="0" xr:uid="{00000000-0006-0000-0800-000009000000}">
      <text>
        <r>
          <rPr>
            <b/>
            <sz val="9"/>
            <color indexed="81"/>
            <rFont val="Tahoma"/>
            <charset val="1"/>
          </rPr>
          <t>Lou:</t>
        </r>
        <r>
          <rPr>
            <sz val="9"/>
            <color indexed="81"/>
            <rFont val="Tahoma"/>
            <charset val="1"/>
          </rPr>
          <t xml:space="preserve">
Postage
</t>
        </r>
      </text>
    </comment>
    <comment ref="I15" authorId="0" shapeId="0" xr:uid="{00000000-0006-0000-0800-00000A000000}">
      <text>
        <r>
          <rPr>
            <b/>
            <sz val="9"/>
            <color indexed="81"/>
            <rFont val="Tahoma"/>
            <charset val="1"/>
          </rPr>
          <t>Lou:</t>
        </r>
        <r>
          <rPr>
            <sz val="9"/>
            <color indexed="81"/>
            <rFont val="Tahoma"/>
            <charset val="1"/>
          </rPr>
          <t xml:space="preserve">
Postage
</t>
        </r>
      </text>
    </comment>
    <comment ref="J15" authorId="0" shapeId="0" xr:uid="{00000000-0006-0000-0800-00000B000000}">
      <text>
        <r>
          <rPr>
            <b/>
            <sz val="9"/>
            <color indexed="81"/>
            <rFont val="Tahoma"/>
            <charset val="1"/>
          </rPr>
          <t>Lou:</t>
        </r>
        <r>
          <rPr>
            <sz val="9"/>
            <color indexed="81"/>
            <rFont val="Tahoma"/>
            <charset val="1"/>
          </rPr>
          <t xml:space="preserve">
Postage
</t>
        </r>
      </text>
    </comment>
    <comment ref="K15" authorId="0" shapeId="0" xr:uid="{00000000-0006-0000-0800-00000C000000}">
      <text>
        <r>
          <rPr>
            <b/>
            <sz val="9"/>
            <color indexed="81"/>
            <rFont val="Tahoma"/>
            <charset val="1"/>
          </rPr>
          <t>Lou:</t>
        </r>
        <r>
          <rPr>
            <sz val="9"/>
            <color indexed="81"/>
            <rFont val="Tahoma"/>
            <charset val="1"/>
          </rPr>
          <t xml:space="preserve">
Postage
</t>
        </r>
      </text>
    </comment>
    <comment ref="L15" authorId="0" shapeId="0" xr:uid="{00000000-0006-0000-0800-00000D000000}">
      <text>
        <r>
          <rPr>
            <b/>
            <sz val="9"/>
            <color indexed="81"/>
            <rFont val="Tahoma"/>
            <charset val="1"/>
          </rPr>
          <t>Lou:</t>
        </r>
        <r>
          <rPr>
            <sz val="9"/>
            <color indexed="81"/>
            <rFont val="Tahoma"/>
            <charset val="1"/>
          </rPr>
          <t xml:space="preserve">
Postage
</t>
        </r>
      </text>
    </comment>
    <comment ref="M15" authorId="0" shapeId="0" xr:uid="{00000000-0006-0000-0800-00000E000000}">
      <text>
        <r>
          <rPr>
            <b/>
            <sz val="9"/>
            <color indexed="81"/>
            <rFont val="Tahoma"/>
            <charset val="1"/>
          </rPr>
          <t>Lou:</t>
        </r>
        <r>
          <rPr>
            <sz val="9"/>
            <color indexed="81"/>
            <rFont val="Tahoma"/>
            <charset val="1"/>
          </rPr>
          <t xml:space="preserve">
Postage
</t>
        </r>
      </text>
    </comment>
    <comment ref="N15" authorId="0" shapeId="0" xr:uid="{00000000-0006-0000-0800-00000F000000}">
      <text>
        <r>
          <rPr>
            <b/>
            <sz val="9"/>
            <color indexed="81"/>
            <rFont val="Tahoma"/>
            <charset val="1"/>
          </rPr>
          <t>Lou:</t>
        </r>
        <r>
          <rPr>
            <sz val="9"/>
            <color indexed="81"/>
            <rFont val="Tahoma"/>
            <charset val="1"/>
          </rPr>
          <t xml:space="preserve">
Postage
</t>
        </r>
      </text>
    </comment>
    <comment ref="E17" authorId="0" shapeId="0" xr:uid="{00000000-0006-0000-0800-000010000000}">
      <text>
        <r>
          <rPr>
            <b/>
            <sz val="9"/>
            <color indexed="81"/>
            <rFont val="Tahoma"/>
            <charset val="1"/>
          </rPr>
          <t>Lou:</t>
        </r>
        <r>
          <rPr>
            <sz val="9"/>
            <color indexed="81"/>
            <rFont val="Tahoma"/>
            <charset val="1"/>
          </rPr>
          <t xml:space="preserve">
HOF - Plaques, Thank You gifts
Total $500
</t>
        </r>
      </text>
    </comment>
    <comment ref="C26" authorId="0" shapeId="0" xr:uid="{00000000-0006-0000-0800-000011000000}">
      <text>
        <r>
          <rPr>
            <b/>
            <sz val="9"/>
            <color indexed="81"/>
            <rFont val="Tahoma"/>
            <charset val="1"/>
          </rPr>
          <t>Lou:</t>
        </r>
        <r>
          <rPr>
            <sz val="9"/>
            <color indexed="81"/>
            <rFont val="Tahoma"/>
            <charset val="1"/>
          </rPr>
          <t xml:space="preserve">
Club - Thanks a Million Cards $100</t>
        </r>
      </text>
    </comment>
    <comment ref="F38" authorId="0" shapeId="0" xr:uid="{00000000-0006-0000-0800-000012000000}">
      <text>
        <r>
          <rPr>
            <b/>
            <sz val="9"/>
            <color indexed="81"/>
            <rFont val="Tahoma"/>
            <charset val="1"/>
          </rPr>
          <t>Lou:</t>
        </r>
        <r>
          <rPr>
            <sz val="9"/>
            <color indexed="81"/>
            <rFont val="Tahoma"/>
            <charset val="1"/>
          </rPr>
          <t xml:space="preserve">
Area Contest trophies Total 34 X $175</t>
        </r>
      </text>
    </comment>
    <comment ref="G38" authorId="0" shapeId="0" xr:uid="{00000000-0006-0000-0800-000013000000}">
      <text>
        <r>
          <rPr>
            <b/>
            <sz val="9"/>
            <color indexed="81"/>
            <rFont val="Tahoma"/>
            <charset val="1"/>
          </rPr>
          <t>Lou:</t>
        </r>
        <r>
          <rPr>
            <sz val="9"/>
            <color indexed="81"/>
            <rFont val="Tahoma"/>
            <charset val="1"/>
          </rPr>
          <t xml:space="preserve">
Area Contest trophies Total 34 X $175</t>
        </r>
      </text>
    </comment>
    <comment ref="J38" authorId="0" shapeId="0" xr:uid="{00000000-0006-0000-0800-000014000000}">
      <text>
        <r>
          <rPr>
            <b/>
            <sz val="9"/>
            <color indexed="81"/>
            <rFont val="Tahoma"/>
            <charset val="1"/>
          </rPr>
          <t>Lou:</t>
        </r>
        <r>
          <rPr>
            <sz val="9"/>
            <color indexed="81"/>
            <rFont val="Tahoma"/>
            <charset val="1"/>
          </rPr>
          <t xml:space="preserve">
Area Contest trophies Total 34 X $175</t>
        </r>
      </text>
    </comment>
    <comment ref="J52" authorId="0" shapeId="0" xr:uid="{00000000-0006-0000-0800-000015000000}">
      <text>
        <r>
          <rPr>
            <b/>
            <sz val="9"/>
            <color indexed="81"/>
            <rFont val="Tahoma"/>
            <charset val="1"/>
          </rPr>
          <t>Lou:</t>
        </r>
        <r>
          <rPr>
            <sz val="9"/>
            <color indexed="81"/>
            <rFont val="Tahoma"/>
            <charset val="1"/>
          </rPr>
          <t xml:space="preserve">
Division Contest trophies Total 8 X $225</t>
        </r>
      </text>
    </comment>
    <comment ref="K52" authorId="0" shapeId="0" xr:uid="{00000000-0006-0000-0800-000016000000}">
      <text>
        <r>
          <rPr>
            <b/>
            <sz val="9"/>
            <color indexed="81"/>
            <rFont val="Tahoma"/>
            <charset val="1"/>
          </rPr>
          <t>Lou:</t>
        </r>
        <r>
          <rPr>
            <sz val="9"/>
            <color indexed="81"/>
            <rFont val="Tahoma"/>
            <charset val="1"/>
          </rPr>
          <t xml:space="preserve">
Division Contest trophies Total 8 X $225</t>
        </r>
      </text>
    </comment>
    <comment ref="M63" authorId="0" shapeId="0" xr:uid="{00000000-0006-0000-0800-000017000000}">
      <text>
        <r>
          <rPr>
            <b/>
            <sz val="9"/>
            <color indexed="81"/>
            <rFont val="Tahoma"/>
            <charset val="1"/>
          </rPr>
          <t>Lou:</t>
        </r>
        <r>
          <rPr>
            <sz val="9"/>
            <color indexed="81"/>
            <rFont val="Tahoma"/>
            <charset val="1"/>
          </rPr>
          <t xml:space="preserve">
Change-over Ribbons for District Officers - Home Club   Total $250
</t>
        </r>
      </text>
    </comment>
    <comment ref="M65" authorId="0" shapeId="0" xr:uid="{00000000-0006-0000-0800-000018000000}">
      <text>
        <r>
          <rPr>
            <b/>
            <sz val="9"/>
            <color indexed="81"/>
            <rFont val="Tahoma"/>
            <charset val="1"/>
          </rPr>
          <t>Lou:</t>
        </r>
        <r>
          <rPr>
            <sz val="9"/>
            <color indexed="81"/>
            <rFont val="Tahoma"/>
            <charset val="1"/>
          </rPr>
          <t xml:space="preserve">
District Contests
4 x 3 x $35 = $420 + engraving $75
</t>
        </r>
      </text>
    </comment>
    <comment ref="E68" authorId="0" shapeId="0" xr:uid="{00000000-0006-0000-0800-000019000000}">
      <text>
        <r>
          <rPr>
            <b/>
            <sz val="9"/>
            <color indexed="81"/>
            <rFont val="Tahoma"/>
            <charset val="1"/>
          </rPr>
          <t>Lou:</t>
        </r>
        <r>
          <rPr>
            <sz val="9"/>
            <color indexed="81"/>
            <rFont val="Tahoma"/>
            <charset val="1"/>
          </rPr>
          <t xml:space="preserve">
Hall of Fame and Centenary celebration</t>
        </r>
      </text>
    </comment>
    <comment ref="F68" authorId="1" shapeId="0" xr:uid="{BA12841B-81B8-4DBA-B6AD-67E905FEE633}">
      <text>
        <t>[Threaded comment]
Your version of Excel allows you to read this threaded comment; however, any edits to it will get removed if the file is opened in a newer version of Excel. Learn more: https://go.microsoft.com/fwlink/?linkid=870924
Comment:
    Membership Retention Award</t>
      </text>
    </comment>
    <comment ref="L68" authorId="2" shapeId="0" xr:uid="{62D98E03-CF05-46FB-B1D4-5237DAF516D4}">
      <text>
        <t>[Threaded comment]
Your version of Excel allows you to read this threaded comment; however, any edits to it will get removed if the file is opened in a newer version of Excel. Learn more: https://go.microsoft.com/fwlink/?linkid=870924
Comment:
    Membership Retention Award</t>
      </text>
    </comment>
    <comment ref="M68" authorId="0" shapeId="0" xr:uid="{00000000-0006-0000-0800-00001A000000}">
      <text>
        <r>
          <rPr>
            <b/>
            <sz val="9"/>
            <color indexed="81"/>
            <rFont val="Tahoma"/>
            <charset val="1"/>
          </rPr>
          <t>Lou:</t>
        </r>
        <r>
          <rPr>
            <sz val="9"/>
            <color indexed="81"/>
            <rFont val="Tahoma"/>
            <charset val="1"/>
          </rPr>
          <t xml:space="preserve">
District Officers Name Badges $600</t>
        </r>
      </text>
    </comment>
    <comment ref="N68" authorId="0" shapeId="0" xr:uid="{00000000-0006-0000-0800-00001B000000}">
      <text>
        <r>
          <rPr>
            <b/>
            <sz val="9"/>
            <color indexed="81"/>
            <rFont val="Tahoma"/>
            <charset val="1"/>
          </rPr>
          <t>Lou:</t>
        </r>
        <r>
          <rPr>
            <sz val="9"/>
            <color indexed="81"/>
            <rFont val="Tahoma"/>
            <charset val="1"/>
          </rPr>
          <t xml:space="preserve">
Change-over Plaques, Thank You gifts
Total $500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11" authorId="0" shapeId="0" xr:uid="{00000000-0006-0000-0900-000001000000}">
      <text>
        <r>
          <rPr>
            <b/>
            <sz val="9"/>
            <color indexed="81"/>
            <rFont val="Tahoma"/>
            <charset val="1"/>
          </rPr>
          <t>Lou:</t>
        </r>
        <r>
          <rPr>
            <sz val="9"/>
            <color indexed="81"/>
            <rFont val="Tahoma"/>
            <charset val="1"/>
          </rPr>
          <t xml:space="preserve">
Targeted Marketing
Total $5,000</t>
        </r>
      </text>
    </comment>
    <comment ref="D11" authorId="0" shapeId="0" xr:uid="{00000000-0006-0000-0900-000002000000}">
      <text>
        <r>
          <rPr>
            <b/>
            <sz val="9"/>
            <color indexed="81"/>
            <rFont val="Tahoma"/>
            <charset val="1"/>
          </rPr>
          <t>Lou:</t>
        </r>
        <r>
          <rPr>
            <sz val="9"/>
            <color indexed="81"/>
            <rFont val="Tahoma"/>
            <charset val="1"/>
          </rPr>
          <t xml:space="preserve">
Targeted Marketing
Total $5,000</t>
        </r>
      </text>
    </comment>
    <comment ref="E11" authorId="0" shapeId="0" xr:uid="{00000000-0006-0000-0900-000003000000}">
      <text>
        <r>
          <rPr>
            <b/>
            <sz val="9"/>
            <color indexed="81"/>
            <rFont val="Tahoma"/>
            <charset val="1"/>
          </rPr>
          <t>Lou:</t>
        </r>
        <r>
          <rPr>
            <sz val="9"/>
            <color indexed="81"/>
            <rFont val="Tahoma"/>
            <charset val="1"/>
          </rPr>
          <t xml:space="preserve">
Targeted Marketing
Total $5,000</t>
        </r>
      </text>
    </comment>
    <comment ref="F11" authorId="0" shapeId="0" xr:uid="{00000000-0006-0000-0900-000004000000}">
      <text>
        <r>
          <rPr>
            <b/>
            <sz val="9"/>
            <color indexed="81"/>
            <rFont val="Tahoma"/>
            <charset val="1"/>
          </rPr>
          <t>Lou:</t>
        </r>
        <r>
          <rPr>
            <sz val="9"/>
            <color indexed="81"/>
            <rFont val="Tahoma"/>
            <charset val="1"/>
          </rPr>
          <t xml:space="preserve">
Targeted Marketing
Total $5,000</t>
        </r>
      </text>
    </comment>
    <comment ref="G11" authorId="0" shapeId="0" xr:uid="{00000000-0006-0000-0900-000005000000}">
      <text>
        <r>
          <rPr>
            <b/>
            <sz val="9"/>
            <color indexed="81"/>
            <rFont val="Tahoma"/>
            <charset val="1"/>
          </rPr>
          <t>Lou:</t>
        </r>
        <r>
          <rPr>
            <sz val="9"/>
            <color indexed="81"/>
            <rFont val="Tahoma"/>
            <charset val="1"/>
          </rPr>
          <t xml:space="preserve">
Targeted Marketing
Total $5,000</t>
        </r>
      </text>
    </comment>
    <comment ref="H11" authorId="0" shapeId="0" xr:uid="{00000000-0006-0000-0900-000006000000}">
      <text>
        <r>
          <rPr>
            <b/>
            <sz val="9"/>
            <color indexed="81"/>
            <rFont val="Tahoma"/>
            <charset val="1"/>
          </rPr>
          <t>Lou:</t>
        </r>
        <r>
          <rPr>
            <sz val="9"/>
            <color indexed="81"/>
            <rFont val="Tahoma"/>
            <charset val="1"/>
          </rPr>
          <t xml:space="preserve">
Targeted Marketing
Total $5,000</t>
        </r>
      </text>
    </comment>
    <comment ref="I11" authorId="0" shapeId="0" xr:uid="{00000000-0006-0000-0900-000007000000}">
      <text>
        <r>
          <rPr>
            <b/>
            <sz val="9"/>
            <color indexed="81"/>
            <rFont val="Tahoma"/>
            <charset val="1"/>
          </rPr>
          <t>Lou:</t>
        </r>
        <r>
          <rPr>
            <sz val="9"/>
            <color indexed="81"/>
            <rFont val="Tahoma"/>
            <charset val="1"/>
          </rPr>
          <t xml:space="preserve">
Targeted Marketing
Total $5,000</t>
        </r>
      </text>
    </comment>
    <comment ref="J11" authorId="0" shapeId="0" xr:uid="{00000000-0006-0000-0900-000008000000}">
      <text>
        <r>
          <rPr>
            <b/>
            <sz val="9"/>
            <color indexed="81"/>
            <rFont val="Tahoma"/>
            <charset val="1"/>
          </rPr>
          <t>Lou:</t>
        </r>
        <r>
          <rPr>
            <sz val="9"/>
            <color indexed="81"/>
            <rFont val="Tahoma"/>
            <charset val="1"/>
          </rPr>
          <t xml:space="preserve">
Targeted Marketing
Total $5,000</t>
        </r>
      </text>
    </comment>
    <comment ref="K11" authorId="0" shapeId="0" xr:uid="{00000000-0006-0000-0900-000009000000}">
      <text>
        <r>
          <rPr>
            <b/>
            <sz val="9"/>
            <color indexed="81"/>
            <rFont val="Tahoma"/>
            <charset val="1"/>
          </rPr>
          <t>Lou:</t>
        </r>
        <r>
          <rPr>
            <sz val="9"/>
            <color indexed="81"/>
            <rFont val="Tahoma"/>
            <charset val="1"/>
          </rPr>
          <t xml:space="preserve">
Targeted Marketing
Total $5,000</t>
        </r>
      </text>
    </comment>
    <comment ref="L11" authorId="0" shapeId="0" xr:uid="{00000000-0006-0000-0900-00000A000000}">
      <text>
        <r>
          <rPr>
            <b/>
            <sz val="9"/>
            <color indexed="81"/>
            <rFont val="Tahoma"/>
            <charset val="1"/>
          </rPr>
          <t>Lou:</t>
        </r>
        <r>
          <rPr>
            <sz val="9"/>
            <color indexed="81"/>
            <rFont val="Tahoma"/>
            <charset val="1"/>
          </rPr>
          <t xml:space="preserve">
Targeted Marketing
Total $5,000</t>
        </r>
      </text>
    </comment>
    <comment ref="M11" authorId="0" shapeId="0" xr:uid="{00000000-0006-0000-0900-00000B000000}">
      <text>
        <r>
          <rPr>
            <b/>
            <sz val="9"/>
            <color indexed="81"/>
            <rFont val="Tahoma"/>
            <charset val="1"/>
          </rPr>
          <t>Lou:</t>
        </r>
        <r>
          <rPr>
            <sz val="9"/>
            <color indexed="81"/>
            <rFont val="Tahoma"/>
            <charset val="1"/>
          </rPr>
          <t xml:space="preserve">
Targeted Marketing
Total $5,000</t>
        </r>
      </text>
    </comment>
    <comment ref="N11" authorId="0" shapeId="0" xr:uid="{00000000-0006-0000-0900-00000C000000}">
      <text>
        <r>
          <rPr>
            <b/>
            <sz val="9"/>
            <color indexed="81"/>
            <rFont val="Tahoma"/>
            <charset val="1"/>
          </rPr>
          <t>Lou:</t>
        </r>
        <r>
          <rPr>
            <sz val="9"/>
            <color indexed="81"/>
            <rFont val="Tahoma"/>
            <charset val="1"/>
          </rPr>
          <t xml:space="preserve">
Targeted Marketing
Total $5,000</t>
        </r>
      </text>
    </comment>
    <comment ref="C13" authorId="0" shapeId="0" xr:uid="{00000000-0006-0000-0900-00000D000000}">
      <text>
        <r>
          <rPr>
            <b/>
            <sz val="9"/>
            <color indexed="81"/>
            <rFont val="Tahoma"/>
            <charset val="1"/>
          </rPr>
          <t>Lou:</t>
        </r>
        <r>
          <rPr>
            <sz val="9"/>
            <color indexed="81"/>
            <rFont val="Tahoma"/>
            <charset val="1"/>
          </rPr>
          <t xml:space="preserve">
Demonstration meetings
Total $1,000
</t>
        </r>
      </text>
    </comment>
    <comment ref="D13" authorId="0" shapeId="0" xr:uid="{00000000-0006-0000-0900-00000E000000}">
      <text>
        <r>
          <rPr>
            <b/>
            <sz val="9"/>
            <color indexed="81"/>
            <rFont val="Tahoma"/>
            <charset val="1"/>
          </rPr>
          <t>Lou:</t>
        </r>
        <r>
          <rPr>
            <sz val="9"/>
            <color indexed="81"/>
            <rFont val="Tahoma"/>
            <charset val="1"/>
          </rPr>
          <t xml:space="preserve">
Demonstration meetings
Total $1,000
</t>
        </r>
      </text>
    </comment>
    <comment ref="E13" authorId="0" shapeId="0" xr:uid="{00000000-0006-0000-0900-00000F000000}">
      <text>
        <r>
          <rPr>
            <b/>
            <sz val="9"/>
            <color indexed="81"/>
            <rFont val="Tahoma"/>
            <charset val="1"/>
          </rPr>
          <t>Lou:</t>
        </r>
        <r>
          <rPr>
            <sz val="9"/>
            <color indexed="81"/>
            <rFont val="Tahoma"/>
            <charset val="1"/>
          </rPr>
          <t xml:space="preserve">
Demonstration meetings
Total $1,000
</t>
        </r>
      </text>
    </comment>
    <comment ref="F13" authorId="0" shapeId="0" xr:uid="{00000000-0006-0000-0900-000010000000}">
      <text>
        <r>
          <rPr>
            <b/>
            <sz val="9"/>
            <color indexed="81"/>
            <rFont val="Tahoma"/>
            <charset val="1"/>
          </rPr>
          <t>Lou:</t>
        </r>
        <r>
          <rPr>
            <sz val="9"/>
            <color indexed="81"/>
            <rFont val="Tahoma"/>
            <charset val="1"/>
          </rPr>
          <t xml:space="preserve">
Demonstration meetings
Total $1,000
</t>
        </r>
      </text>
    </comment>
    <comment ref="G13" authorId="0" shapeId="0" xr:uid="{00000000-0006-0000-0900-000011000000}">
      <text>
        <r>
          <rPr>
            <b/>
            <sz val="9"/>
            <color indexed="81"/>
            <rFont val="Tahoma"/>
            <charset val="1"/>
          </rPr>
          <t>Lou:</t>
        </r>
        <r>
          <rPr>
            <sz val="9"/>
            <color indexed="81"/>
            <rFont val="Tahoma"/>
            <charset val="1"/>
          </rPr>
          <t xml:space="preserve">
Demonstration meetings
Total $1,000
</t>
        </r>
      </text>
    </comment>
    <comment ref="H13" authorId="0" shapeId="0" xr:uid="{00000000-0006-0000-0900-000012000000}">
      <text>
        <r>
          <rPr>
            <b/>
            <sz val="9"/>
            <color indexed="81"/>
            <rFont val="Tahoma"/>
            <charset val="1"/>
          </rPr>
          <t>Lou:</t>
        </r>
        <r>
          <rPr>
            <sz val="9"/>
            <color indexed="81"/>
            <rFont val="Tahoma"/>
            <charset val="1"/>
          </rPr>
          <t xml:space="preserve">
Demonstration meetings
Total $1,000
</t>
        </r>
      </text>
    </comment>
    <comment ref="I13" authorId="0" shapeId="0" xr:uid="{00000000-0006-0000-0900-000013000000}">
      <text>
        <r>
          <rPr>
            <b/>
            <sz val="9"/>
            <color indexed="81"/>
            <rFont val="Tahoma"/>
            <charset val="1"/>
          </rPr>
          <t>Lou:</t>
        </r>
        <r>
          <rPr>
            <sz val="9"/>
            <color indexed="81"/>
            <rFont val="Tahoma"/>
            <charset val="1"/>
          </rPr>
          <t xml:space="preserve">
Demonstration meetings
Total $1,000
</t>
        </r>
      </text>
    </comment>
    <comment ref="J13" authorId="0" shapeId="0" xr:uid="{00000000-0006-0000-0900-000014000000}">
      <text>
        <r>
          <rPr>
            <b/>
            <sz val="9"/>
            <color indexed="81"/>
            <rFont val="Tahoma"/>
            <charset val="1"/>
          </rPr>
          <t>Lou:</t>
        </r>
        <r>
          <rPr>
            <sz val="9"/>
            <color indexed="81"/>
            <rFont val="Tahoma"/>
            <charset val="1"/>
          </rPr>
          <t xml:space="preserve">
Demonstration meetings
Total $1,000
</t>
        </r>
      </text>
    </comment>
    <comment ref="K13" authorId="0" shapeId="0" xr:uid="{00000000-0006-0000-0900-000015000000}">
      <text>
        <r>
          <rPr>
            <b/>
            <sz val="9"/>
            <color indexed="81"/>
            <rFont val="Tahoma"/>
            <charset val="1"/>
          </rPr>
          <t>Lou:</t>
        </r>
        <r>
          <rPr>
            <sz val="9"/>
            <color indexed="81"/>
            <rFont val="Tahoma"/>
            <charset val="1"/>
          </rPr>
          <t xml:space="preserve">
Demonstration meetings
Total $1,000
</t>
        </r>
      </text>
    </comment>
    <comment ref="L13" authorId="0" shapeId="0" xr:uid="{00000000-0006-0000-0900-000016000000}">
      <text>
        <r>
          <rPr>
            <b/>
            <sz val="9"/>
            <color indexed="81"/>
            <rFont val="Tahoma"/>
            <charset val="1"/>
          </rPr>
          <t>Lou:</t>
        </r>
        <r>
          <rPr>
            <sz val="9"/>
            <color indexed="81"/>
            <rFont val="Tahoma"/>
            <charset val="1"/>
          </rPr>
          <t xml:space="preserve">
Demonstration meetings
Total $1,000
</t>
        </r>
      </text>
    </comment>
    <comment ref="M13" authorId="0" shapeId="0" xr:uid="{00000000-0006-0000-0900-000017000000}">
      <text>
        <r>
          <rPr>
            <b/>
            <sz val="9"/>
            <color indexed="81"/>
            <rFont val="Tahoma"/>
            <charset val="1"/>
          </rPr>
          <t>Lou:</t>
        </r>
        <r>
          <rPr>
            <sz val="9"/>
            <color indexed="81"/>
            <rFont val="Tahoma"/>
            <charset val="1"/>
          </rPr>
          <t xml:space="preserve">
Demonstration meetings
Total $1,000
</t>
        </r>
      </text>
    </comment>
    <comment ref="N13" authorId="0" shapeId="0" xr:uid="{00000000-0006-0000-0900-000018000000}">
      <text>
        <r>
          <rPr>
            <b/>
            <sz val="9"/>
            <color indexed="81"/>
            <rFont val="Tahoma"/>
            <charset val="1"/>
          </rPr>
          <t>Lou:</t>
        </r>
        <r>
          <rPr>
            <sz val="9"/>
            <color indexed="81"/>
            <rFont val="Tahoma"/>
            <charset val="1"/>
          </rPr>
          <t xml:space="preserve">
Demonstration meetings
Total $1,000
</t>
        </r>
      </text>
    </comment>
    <comment ref="C24" authorId="0" shapeId="0" xr:uid="{00000000-0006-0000-0900-000019000000}">
      <text>
        <r>
          <rPr>
            <b/>
            <sz val="9"/>
            <color indexed="81"/>
            <rFont val="Tahoma"/>
            <charset val="1"/>
          </rPr>
          <t>Lou:</t>
        </r>
        <r>
          <rPr>
            <sz val="9"/>
            <color indexed="81"/>
            <rFont val="Tahoma"/>
            <charset val="1"/>
          </rPr>
          <t xml:space="preserve">
Club rebuilding - Promotions
Total $500
</t>
        </r>
      </text>
    </comment>
    <comment ref="D24" authorId="0" shapeId="0" xr:uid="{00000000-0006-0000-0900-00001A000000}">
      <text>
        <r>
          <rPr>
            <b/>
            <sz val="9"/>
            <color indexed="81"/>
            <rFont val="Tahoma"/>
            <charset val="1"/>
          </rPr>
          <t>Lou:</t>
        </r>
        <r>
          <rPr>
            <sz val="9"/>
            <color indexed="81"/>
            <rFont val="Tahoma"/>
            <charset val="1"/>
          </rPr>
          <t xml:space="preserve">
Club rebuilding - Promotions
Total $500
</t>
        </r>
      </text>
    </comment>
    <comment ref="E24" authorId="0" shapeId="0" xr:uid="{00000000-0006-0000-0900-00001B000000}">
      <text>
        <r>
          <rPr>
            <b/>
            <sz val="9"/>
            <color indexed="81"/>
            <rFont val="Tahoma"/>
            <charset val="1"/>
          </rPr>
          <t>Lou:</t>
        </r>
        <r>
          <rPr>
            <sz val="9"/>
            <color indexed="81"/>
            <rFont val="Tahoma"/>
            <charset val="1"/>
          </rPr>
          <t xml:space="preserve">
Club rebuilding - Promotions
Total $500
</t>
        </r>
      </text>
    </comment>
    <comment ref="F24" authorId="0" shapeId="0" xr:uid="{00000000-0006-0000-0900-00001C000000}">
      <text>
        <r>
          <rPr>
            <b/>
            <sz val="9"/>
            <color indexed="81"/>
            <rFont val="Tahoma"/>
            <charset val="1"/>
          </rPr>
          <t>Lou:</t>
        </r>
        <r>
          <rPr>
            <sz val="9"/>
            <color indexed="81"/>
            <rFont val="Tahoma"/>
            <charset val="1"/>
          </rPr>
          <t xml:space="preserve">
Club rebuilding - Promotions
Total $500
</t>
        </r>
      </text>
    </comment>
    <comment ref="G24" authorId="0" shapeId="0" xr:uid="{00000000-0006-0000-0900-00001D000000}">
      <text>
        <r>
          <rPr>
            <b/>
            <sz val="9"/>
            <color indexed="81"/>
            <rFont val="Tahoma"/>
            <charset val="1"/>
          </rPr>
          <t>Lou:</t>
        </r>
        <r>
          <rPr>
            <sz val="9"/>
            <color indexed="81"/>
            <rFont val="Tahoma"/>
            <charset val="1"/>
          </rPr>
          <t xml:space="preserve">
Club rebuilding - Promotions
Total $500
</t>
        </r>
      </text>
    </comment>
    <comment ref="H24" authorId="0" shapeId="0" xr:uid="{00000000-0006-0000-0900-00001E000000}">
      <text>
        <r>
          <rPr>
            <b/>
            <sz val="9"/>
            <color indexed="81"/>
            <rFont val="Tahoma"/>
            <charset val="1"/>
          </rPr>
          <t>Lou:</t>
        </r>
        <r>
          <rPr>
            <sz val="9"/>
            <color indexed="81"/>
            <rFont val="Tahoma"/>
            <charset val="1"/>
          </rPr>
          <t xml:space="preserve">
Club rebuilding - Promotions
Total $500
</t>
        </r>
      </text>
    </comment>
    <comment ref="I24" authorId="0" shapeId="0" xr:uid="{00000000-0006-0000-0900-00001F000000}">
      <text>
        <r>
          <rPr>
            <b/>
            <sz val="9"/>
            <color indexed="81"/>
            <rFont val="Tahoma"/>
            <charset val="1"/>
          </rPr>
          <t>Lou:</t>
        </r>
        <r>
          <rPr>
            <sz val="9"/>
            <color indexed="81"/>
            <rFont val="Tahoma"/>
            <charset val="1"/>
          </rPr>
          <t xml:space="preserve">
Club rebuilding - Promotions
Total $500
</t>
        </r>
      </text>
    </comment>
    <comment ref="J24" authorId="0" shapeId="0" xr:uid="{00000000-0006-0000-0900-000020000000}">
      <text>
        <r>
          <rPr>
            <b/>
            <sz val="9"/>
            <color indexed="81"/>
            <rFont val="Tahoma"/>
            <charset val="1"/>
          </rPr>
          <t>Lou:</t>
        </r>
        <r>
          <rPr>
            <sz val="9"/>
            <color indexed="81"/>
            <rFont val="Tahoma"/>
            <charset val="1"/>
          </rPr>
          <t xml:space="preserve">
Club rebuilding - Promotions
Total $500
</t>
        </r>
      </text>
    </comment>
    <comment ref="K24" authorId="0" shapeId="0" xr:uid="{00000000-0006-0000-0900-000021000000}">
      <text>
        <r>
          <rPr>
            <b/>
            <sz val="9"/>
            <color indexed="81"/>
            <rFont val="Tahoma"/>
            <charset val="1"/>
          </rPr>
          <t>Lou:</t>
        </r>
        <r>
          <rPr>
            <sz val="9"/>
            <color indexed="81"/>
            <rFont val="Tahoma"/>
            <charset val="1"/>
          </rPr>
          <t xml:space="preserve">
Club rebuilding - Promotions
Total $500
</t>
        </r>
      </text>
    </comment>
    <comment ref="L24" authorId="0" shapeId="0" xr:uid="{00000000-0006-0000-0900-000022000000}">
      <text>
        <r>
          <rPr>
            <b/>
            <sz val="9"/>
            <color indexed="81"/>
            <rFont val="Tahoma"/>
            <charset val="1"/>
          </rPr>
          <t>Lou:</t>
        </r>
        <r>
          <rPr>
            <sz val="9"/>
            <color indexed="81"/>
            <rFont val="Tahoma"/>
            <charset val="1"/>
          </rPr>
          <t xml:space="preserve">
Club rebuilding - Promotions
Total $500
</t>
        </r>
      </text>
    </comment>
    <comment ref="M24" authorId="0" shapeId="0" xr:uid="{00000000-0006-0000-0900-000023000000}">
      <text>
        <r>
          <rPr>
            <b/>
            <sz val="9"/>
            <color indexed="81"/>
            <rFont val="Tahoma"/>
            <charset val="1"/>
          </rPr>
          <t>Lou:</t>
        </r>
        <r>
          <rPr>
            <sz val="9"/>
            <color indexed="81"/>
            <rFont val="Tahoma"/>
            <charset val="1"/>
          </rPr>
          <t xml:space="preserve">
Club rebuilding - Promotions
Total $500
</t>
        </r>
      </text>
    </comment>
    <comment ref="N24" authorId="0" shapeId="0" xr:uid="{00000000-0006-0000-0900-000024000000}">
      <text>
        <r>
          <rPr>
            <b/>
            <sz val="9"/>
            <color indexed="81"/>
            <rFont val="Tahoma"/>
            <charset val="1"/>
          </rPr>
          <t>Lou:</t>
        </r>
        <r>
          <rPr>
            <sz val="9"/>
            <color indexed="81"/>
            <rFont val="Tahoma"/>
            <charset val="1"/>
          </rPr>
          <t xml:space="preserve">
Club rebuilding - Promotions
Total $500
</t>
        </r>
      </text>
    </comment>
    <comment ref="C26" authorId="0" shapeId="0" xr:uid="{00000000-0006-0000-0900-000025000000}">
      <text>
        <r>
          <rPr>
            <b/>
            <sz val="9"/>
            <color indexed="81"/>
            <rFont val="Tahoma"/>
            <charset val="1"/>
          </rPr>
          <t>Lou:</t>
        </r>
        <r>
          <rPr>
            <sz val="9"/>
            <color indexed="81"/>
            <rFont val="Tahoma"/>
            <charset val="1"/>
          </rPr>
          <t xml:space="preserve">
Club rebuilding - Printing
Total $500
</t>
        </r>
      </text>
    </comment>
    <comment ref="D26" authorId="0" shapeId="0" xr:uid="{00000000-0006-0000-0900-000026000000}">
      <text>
        <r>
          <rPr>
            <b/>
            <sz val="9"/>
            <color indexed="81"/>
            <rFont val="Tahoma"/>
            <charset val="1"/>
          </rPr>
          <t>Lou:</t>
        </r>
        <r>
          <rPr>
            <sz val="9"/>
            <color indexed="81"/>
            <rFont val="Tahoma"/>
            <charset val="1"/>
          </rPr>
          <t xml:space="preserve">
Club rebuilding - Printing
Total $500
</t>
        </r>
      </text>
    </comment>
    <comment ref="E26" authorId="0" shapeId="0" xr:uid="{00000000-0006-0000-0900-000027000000}">
      <text>
        <r>
          <rPr>
            <b/>
            <sz val="9"/>
            <color indexed="81"/>
            <rFont val="Tahoma"/>
            <charset val="1"/>
          </rPr>
          <t>Lou:</t>
        </r>
        <r>
          <rPr>
            <sz val="9"/>
            <color indexed="81"/>
            <rFont val="Tahoma"/>
            <charset val="1"/>
          </rPr>
          <t xml:space="preserve">
Club rebuilding - Printing
Total $500
</t>
        </r>
      </text>
    </comment>
    <comment ref="F26" authorId="0" shapeId="0" xr:uid="{00000000-0006-0000-0900-000028000000}">
      <text>
        <r>
          <rPr>
            <b/>
            <sz val="9"/>
            <color indexed="81"/>
            <rFont val="Tahoma"/>
            <charset val="1"/>
          </rPr>
          <t>Lou:</t>
        </r>
        <r>
          <rPr>
            <sz val="9"/>
            <color indexed="81"/>
            <rFont val="Tahoma"/>
            <charset val="1"/>
          </rPr>
          <t xml:space="preserve">
Club rebuilding - Printing
Total $500
</t>
        </r>
      </text>
    </comment>
    <comment ref="G26" authorId="0" shapeId="0" xr:uid="{00000000-0006-0000-0900-000029000000}">
      <text>
        <r>
          <rPr>
            <b/>
            <sz val="9"/>
            <color indexed="81"/>
            <rFont val="Tahoma"/>
            <charset val="1"/>
          </rPr>
          <t>Lou:</t>
        </r>
        <r>
          <rPr>
            <sz val="9"/>
            <color indexed="81"/>
            <rFont val="Tahoma"/>
            <charset val="1"/>
          </rPr>
          <t xml:space="preserve">
Club rebuilding - Printing
Total $500
</t>
        </r>
      </text>
    </comment>
    <comment ref="H26" authorId="0" shapeId="0" xr:uid="{00000000-0006-0000-0900-00002A000000}">
      <text>
        <r>
          <rPr>
            <b/>
            <sz val="9"/>
            <color indexed="81"/>
            <rFont val="Tahoma"/>
            <charset val="1"/>
          </rPr>
          <t>Lou:</t>
        </r>
        <r>
          <rPr>
            <sz val="9"/>
            <color indexed="81"/>
            <rFont val="Tahoma"/>
            <charset val="1"/>
          </rPr>
          <t xml:space="preserve">
Club rebuilding - Printing
Total $500
</t>
        </r>
      </text>
    </comment>
    <comment ref="I26" authorId="0" shapeId="0" xr:uid="{00000000-0006-0000-0900-00002B000000}">
      <text>
        <r>
          <rPr>
            <b/>
            <sz val="9"/>
            <color indexed="81"/>
            <rFont val="Tahoma"/>
            <charset val="1"/>
          </rPr>
          <t>Lou:</t>
        </r>
        <r>
          <rPr>
            <sz val="9"/>
            <color indexed="81"/>
            <rFont val="Tahoma"/>
            <charset val="1"/>
          </rPr>
          <t xml:space="preserve">
Club rebuilding - Printing
Total $500
</t>
        </r>
      </text>
    </comment>
    <comment ref="J26" authorId="0" shapeId="0" xr:uid="{00000000-0006-0000-0900-00002C000000}">
      <text>
        <r>
          <rPr>
            <b/>
            <sz val="9"/>
            <color indexed="81"/>
            <rFont val="Tahoma"/>
            <charset val="1"/>
          </rPr>
          <t>Lou:</t>
        </r>
        <r>
          <rPr>
            <sz val="9"/>
            <color indexed="81"/>
            <rFont val="Tahoma"/>
            <charset val="1"/>
          </rPr>
          <t xml:space="preserve">
Club rebuilding - Printing
Total $500
</t>
        </r>
      </text>
    </comment>
    <comment ref="K26" authorId="0" shapeId="0" xr:uid="{00000000-0006-0000-0900-00002D000000}">
      <text>
        <r>
          <rPr>
            <b/>
            <sz val="9"/>
            <color indexed="81"/>
            <rFont val="Tahoma"/>
            <charset val="1"/>
          </rPr>
          <t>Lou:</t>
        </r>
        <r>
          <rPr>
            <sz val="9"/>
            <color indexed="81"/>
            <rFont val="Tahoma"/>
            <charset val="1"/>
          </rPr>
          <t xml:space="preserve">
Club rebuilding - Printing
Total $500
</t>
        </r>
      </text>
    </comment>
    <comment ref="L26" authorId="0" shapeId="0" xr:uid="{00000000-0006-0000-0900-00002E000000}">
      <text>
        <r>
          <rPr>
            <b/>
            <sz val="9"/>
            <color indexed="81"/>
            <rFont val="Tahoma"/>
            <charset val="1"/>
          </rPr>
          <t>Lou:</t>
        </r>
        <r>
          <rPr>
            <sz val="9"/>
            <color indexed="81"/>
            <rFont val="Tahoma"/>
            <charset val="1"/>
          </rPr>
          <t xml:space="preserve">
Club rebuilding - Printing
Total $500
</t>
        </r>
      </text>
    </comment>
    <comment ref="M26" authorId="0" shapeId="0" xr:uid="{00000000-0006-0000-0900-00002F000000}">
      <text>
        <r>
          <rPr>
            <b/>
            <sz val="9"/>
            <color indexed="81"/>
            <rFont val="Tahoma"/>
            <charset val="1"/>
          </rPr>
          <t>Lou:</t>
        </r>
        <r>
          <rPr>
            <sz val="9"/>
            <color indexed="81"/>
            <rFont val="Tahoma"/>
            <charset val="1"/>
          </rPr>
          <t xml:space="preserve">
Club rebuilding - Printing
Total $500
</t>
        </r>
      </text>
    </comment>
    <comment ref="N26" authorId="0" shapeId="0" xr:uid="{00000000-0006-0000-0900-000030000000}">
      <text>
        <r>
          <rPr>
            <b/>
            <sz val="9"/>
            <color indexed="81"/>
            <rFont val="Tahoma"/>
            <charset val="1"/>
          </rPr>
          <t>Lou:</t>
        </r>
        <r>
          <rPr>
            <sz val="9"/>
            <color indexed="81"/>
            <rFont val="Tahoma"/>
            <charset val="1"/>
          </rPr>
          <t xml:space="preserve">
Club rebuilding - Printing
Total $500
</t>
        </r>
      </text>
    </comment>
    <comment ref="C81" authorId="0" shapeId="0" xr:uid="{00000000-0006-0000-0900-000031000000}">
      <text>
        <r>
          <rPr>
            <b/>
            <sz val="9"/>
            <color indexed="81"/>
            <rFont val="Tahoma"/>
            <charset val="1"/>
          </rPr>
          <t>Lou:</t>
        </r>
        <r>
          <rPr>
            <sz val="9"/>
            <color indexed="81"/>
            <rFont val="Tahoma"/>
            <charset val="1"/>
          </rPr>
          <t xml:space="preserve">
Club assistance District Officers attendance
Total $5,000</t>
        </r>
      </text>
    </comment>
    <comment ref="D81" authorId="0" shapeId="0" xr:uid="{00000000-0006-0000-0900-000032000000}">
      <text>
        <r>
          <rPr>
            <b/>
            <sz val="9"/>
            <color indexed="81"/>
            <rFont val="Tahoma"/>
            <charset val="1"/>
          </rPr>
          <t>Lou:</t>
        </r>
        <r>
          <rPr>
            <sz val="9"/>
            <color indexed="81"/>
            <rFont val="Tahoma"/>
            <charset val="1"/>
          </rPr>
          <t xml:space="preserve">
Club assistance District Officers attendance
Total $5,000</t>
        </r>
      </text>
    </comment>
    <comment ref="E81" authorId="0" shapeId="0" xr:uid="{00000000-0006-0000-0900-000033000000}">
      <text>
        <r>
          <rPr>
            <b/>
            <sz val="9"/>
            <color indexed="81"/>
            <rFont val="Tahoma"/>
            <charset val="1"/>
          </rPr>
          <t>Lou:</t>
        </r>
        <r>
          <rPr>
            <sz val="9"/>
            <color indexed="81"/>
            <rFont val="Tahoma"/>
            <charset val="1"/>
          </rPr>
          <t xml:space="preserve">
Club assistance District Officers attendance
Total $5,000</t>
        </r>
      </text>
    </comment>
    <comment ref="F81" authorId="0" shapeId="0" xr:uid="{00000000-0006-0000-0900-000034000000}">
      <text>
        <r>
          <rPr>
            <b/>
            <sz val="9"/>
            <color indexed="81"/>
            <rFont val="Tahoma"/>
            <charset val="1"/>
          </rPr>
          <t>Lou:</t>
        </r>
        <r>
          <rPr>
            <sz val="9"/>
            <color indexed="81"/>
            <rFont val="Tahoma"/>
            <charset val="1"/>
          </rPr>
          <t xml:space="preserve">
Club assistance District Officers attendance
Total $5,000</t>
        </r>
      </text>
    </comment>
    <comment ref="G81" authorId="0" shapeId="0" xr:uid="{00000000-0006-0000-0900-000035000000}">
      <text>
        <r>
          <rPr>
            <b/>
            <sz val="9"/>
            <color indexed="81"/>
            <rFont val="Tahoma"/>
            <charset val="1"/>
          </rPr>
          <t>Lou:</t>
        </r>
        <r>
          <rPr>
            <sz val="9"/>
            <color indexed="81"/>
            <rFont val="Tahoma"/>
            <charset val="1"/>
          </rPr>
          <t xml:space="preserve">
Club assistance District Officers attendance
Total $5,000</t>
        </r>
      </text>
    </comment>
    <comment ref="H81" authorId="0" shapeId="0" xr:uid="{00000000-0006-0000-0900-000036000000}">
      <text>
        <r>
          <rPr>
            <b/>
            <sz val="9"/>
            <color indexed="81"/>
            <rFont val="Tahoma"/>
            <charset val="1"/>
          </rPr>
          <t>Lou:</t>
        </r>
        <r>
          <rPr>
            <sz val="9"/>
            <color indexed="81"/>
            <rFont val="Tahoma"/>
            <charset val="1"/>
          </rPr>
          <t xml:space="preserve">
Club assistance District Officers attendance
Total $5,000</t>
        </r>
      </text>
    </comment>
    <comment ref="I81" authorId="0" shapeId="0" xr:uid="{00000000-0006-0000-0900-000037000000}">
      <text>
        <r>
          <rPr>
            <b/>
            <sz val="9"/>
            <color indexed="81"/>
            <rFont val="Tahoma"/>
            <charset val="1"/>
          </rPr>
          <t>Lou:</t>
        </r>
        <r>
          <rPr>
            <sz val="9"/>
            <color indexed="81"/>
            <rFont val="Tahoma"/>
            <charset val="1"/>
          </rPr>
          <t xml:space="preserve">
Club assistance District Officers attendance
Total $5,000</t>
        </r>
      </text>
    </comment>
    <comment ref="J81" authorId="0" shapeId="0" xr:uid="{00000000-0006-0000-0900-000038000000}">
      <text>
        <r>
          <rPr>
            <b/>
            <sz val="9"/>
            <color indexed="81"/>
            <rFont val="Tahoma"/>
            <charset val="1"/>
          </rPr>
          <t>Lou:</t>
        </r>
        <r>
          <rPr>
            <sz val="9"/>
            <color indexed="81"/>
            <rFont val="Tahoma"/>
            <charset val="1"/>
          </rPr>
          <t xml:space="preserve">
Club assistance District Officers attendance
Total $5,000</t>
        </r>
      </text>
    </comment>
    <comment ref="K81" authorId="0" shapeId="0" xr:uid="{00000000-0006-0000-0900-000039000000}">
      <text>
        <r>
          <rPr>
            <b/>
            <sz val="9"/>
            <color indexed="81"/>
            <rFont val="Tahoma"/>
            <charset val="1"/>
          </rPr>
          <t>Lou:</t>
        </r>
        <r>
          <rPr>
            <sz val="9"/>
            <color indexed="81"/>
            <rFont val="Tahoma"/>
            <charset val="1"/>
          </rPr>
          <t xml:space="preserve">
Club assistance District Officers attendance
Total $5,000</t>
        </r>
      </text>
    </comment>
    <comment ref="L81" authorId="0" shapeId="0" xr:uid="{00000000-0006-0000-0900-00003A000000}">
      <text>
        <r>
          <rPr>
            <b/>
            <sz val="9"/>
            <color indexed="81"/>
            <rFont val="Tahoma"/>
            <charset val="1"/>
          </rPr>
          <t>Lou:</t>
        </r>
        <r>
          <rPr>
            <sz val="9"/>
            <color indexed="81"/>
            <rFont val="Tahoma"/>
            <charset val="1"/>
          </rPr>
          <t xml:space="preserve">
Club assistance District Officers attendance
Total $5,000</t>
        </r>
      </text>
    </comment>
    <comment ref="M81" authorId="0" shapeId="0" xr:uid="{00000000-0006-0000-0900-00003B000000}">
      <text>
        <r>
          <rPr>
            <b/>
            <sz val="9"/>
            <color indexed="81"/>
            <rFont val="Tahoma"/>
            <charset val="1"/>
          </rPr>
          <t>Lou:</t>
        </r>
        <r>
          <rPr>
            <sz val="9"/>
            <color indexed="81"/>
            <rFont val="Tahoma"/>
            <charset val="1"/>
          </rPr>
          <t xml:space="preserve">
Club assistance District Officers attendance
Total $5,000</t>
        </r>
      </text>
    </comment>
    <comment ref="N81" authorId="0" shapeId="0" xr:uid="{00000000-0006-0000-0900-00003C000000}">
      <text>
        <r>
          <rPr>
            <b/>
            <sz val="9"/>
            <color indexed="81"/>
            <rFont val="Tahoma"/>
            <charset val="1"/>
          </rPr>
          <t>Lou:</t>
        </r>
        <r>
          <rPr>
            <sz val="9"/>
            <color indexed="81"/>
            <rFont val="Tahoma"/>
            <charset val="1"/>
          </rPr>
          <t xml:space="preserve">
Club assistance District Officers attendance
Total $5,000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4" authorId="0" shapeId="0" xr:uid="{00000000-0006-0000-0A00-000001000000}">
      <text>
        <r>
          <rPr>
            <b/>
            <sz val="9"/>
            <color indexed="81"/>
            <rFont val="Tahoma"/>
            <charset val="1"/>
          </rPr>
          <t>Lou:</t>
        </r>
        <r>
          <rPr>
            <sz val="9"/>
            <color indexed="81"/>
            <rFont val="Tahoma"/>
            <charset val="1"/>
          </rPr>
          <t xml:space="preserve">
7 div x $300 Meet-up</t>
        </r>
      </text>
    </comment>
    <comment ref="E14" authorId="0" shapeId="0" xr:uid="{00000000-0006-0000-0A00-000002000000}">
      <text>
        <r>
          <rPr>
            <b/>
            <sz val="9"/>
            <color indexed="81"/>
            <rFont val="Tahoma"/>
            <charset val="1"/>
          </rPr>
          <t>Lou:</t>
        </r>
        <r>
          <rPr>
            <sz val="9"/>
            <color indexed="81"/>
            <rFont val="Tahoma"/>
            <charset val="1"/>
          </rPr>
          <t xml:space="preserve">
Canva</t>
        </r>
      </text>
    </comment>
    <comment ref="F14" authorId="0" shapeId="0" xr:uid="{00000000-0006-0000-0A00-000003000000}">
      <text>
        <r>
          <rPr>
            <b/>
            <sz val="9"/>
            <color indexed="81"/>
            <rFont val="Tahoma"/>
            <charset val="1"/>
          </rPr>
          <t>Lou:</t>
        </r>
        <r>
          <rPr>
            <sz val="9"/>
            <color indexed="81"/>
            <rFont val="Tahoma"/>
            <charset val="1"/>
          </rPr>
          <t xml:space="preserve">
D69 Website</t>
        </r>
      </text>
    </comment>
    <comment ref="I16" authorId="0" shapeId="0" xr:uid="{00000000-0006-0000-0A00-000004000000}">
      <text>
        <r>
          <rPr>
            <b/>
            <sz val="9"/>
            <color indexed="81"/>
            <rFont val="Tahoma"/>
            <charset val="1"/>
          </rPr>
          <t>Lou:</t>
        </r>
        <r>
          <rPr>
            <sz val="9"/>
            <color indexed="81"/>
            <rFont val="Tahoma"/>
            <charset val="1"/>
          </rPr>
          <t xml:space="preserve">
Graphic Designer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42" authorId="0" shapeId="0" xr:uid="{00000000-0006-0000-0B00-000006000000}">
      <text>
        <r>
          <rPr>
            <b/>
            <sz val="9"/>
            <color indexed="81"/>
            <rFont val="Tahoma"/>
            <charset val="1"/>
          </rPr>
          <t>Lou:</t>
        </r>
        <r>
          <rPr>
            <sz val="9"/>
            <color indexed="81"/>
            <rFont val="Tahoma"/>
            <charset val="1"/>
          </rPr>
          <t xml:space="preserve">
5 x $175 Assumes Nth and Central hold 2 F2F training
</t>
        </r>
      </text>
    </comment>
    <comment ref="D42" authorId="0" shapeId="0" xr:uid="{00000000-0006-0000-0B00-000007000000}">
      <text>
        <r>
          <rPr>
            <b/>
            <sz val="9"/>
            <color indexed="81"/>
            <rFont val="Tahoma"/>
            <charset val="1"/>
          </rPr>
          <t>Lou:</t>
        </r>
        <r>
          <rPr>
            <sz val="9"/>
            <color indexed="81"/>
            <rFont val="Tahoma"/>
            <charset val="1"/>
          </rPr>
          <t xml:space="preserve">
5 x $175 Assumes Nth and Central hold 2 F2F training
</t>
        </r>
      </text>
    </comment>
    <comment ref="N42" authorId="0" shapeId="0" xr:uid="{00000000-0006-0000-0B00-000008000000}">
      <text>
        <r>
          <rPr>
            <b/>
            <sz val="9"/>
            <color indexed="81"/>
            <rFont val="Tahoma"/>
            <charset val="1"/>
          </rPr>
          <t>Lou:</t>
        </r>
        <r>
          <rPr>
            <sz val="9"/>
            <color indexed="81"/>
            <rFont val="Tahoma"/>
            <charset val="1"/>
          </rPr>
          <t xml:space="preserve">
10 x $175 Assumes Nth and Central hold 2 F2F training
</t>
        </r>
      </text>
    </comment>
    <comment ref="J54" authorId="0" shapeId="0" xr:uid="{00000000-0006-0000-0B00-000009000000}">
      <text>
        <r>
          <rPr>
            <b/>
            <sz val="9"/>
            <color indexed="81"/>
            <rFont val="Tahoma"/>
            <charset val="1"/>
          </rPr>
          <t>Lou:</t>
        </r>
        <r>
          <rPr>
            <sz val="9"/>
            <color indexed="81"/>
            <rFont val="Tahoma"/>
            <charset val="1"/>
          </rPr>
          <t xml:space="preserve">
DLT 3</t>
        </r>
      </text>
    </comment>
    <comment ref="N54" authorId="0" shapeId="0" xr:uid="{00000000-0006-0000-0B00-00000A000000}">
      <text>
        <r>
          <rPr>
            <b/>
            <sz val="9"/>
            <color indexed="81"/>
            <rFont val="Tahoma"/>
            <charset val="1"/>
          </rPr>
          <t>Lou:</t>
        </r>
        <r>
          <rPr>
            <sz val="9"/>
            <color indexed="81"/>
            <rFont val="Tahoma"/>
            <charset val="1"/>
          </rPr>
          <t xml:space="preserve">
DLT for 2025-26 team</t>
        </r>
      </text>
    </comment>
    <comment ref="J74" authorId="0" shapeId="0" xr:uid="{00000000-0006-0000-0B00-00000B000000}">
      <text>
        <r>
          <rPr>
            <b/>
            <sz val="9"/>
            <color indexed="81"/>
            <rFont val="Tahoma"/>
            <charset val="1"/>
          </rPr>
          <t>Lou:</t>
        </r>
        <r>
          <rPr>
            <sz val="9"/>
            <color indexed="81"/>
            <rFont val="Tahoma"/>
            <charset val="1"/>
          </rPr>
          <t xml:space="preserve">
Accommodation for travelling ADs and DivDs
Total $6,400</t>
        </r>
      </text>
    </comment>
    <comment ref="N74" authorId="0" shapeId="0" xr:uid="{00000000-0006-0000-0B00-00000C000000}">
      <text>
        <r>
          <rPr>
            <b/>
            <sz val="9"/>
            <color indexed="81"/>
            <rFont val="Tahoma"/>
            <charset val="1"/>
          </rPr>
          <t>Lou:</t>
        </r>
        <r>
          <rPr>
            <sz val="9"/>
            <color indexed="81"/>
            <rFont val="Tahoma"/>
            <charset val="1"/>
          </rPr>
          <t xml:space="preserve">
Accommodation for travelling ADs and DivDs
Total $6,400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E22" authorId="0" shapeId="0" xr:uid="{00000000-0006-0000-0C00-000001000000}">
      <text>
        <r>
          <rPr>
            <b/>
            <sz val="9"/>
            <color indexed="81"/>
            <rFont val="Tahoma"/>
            <charset val="1"/>
          </rPr>
          <t>Lou:</t>
        </r>
        <r>
          <rPr>
            <sz val="9"/>
            <color indexed="81"/>
            <rFont val="Tahoma"/>
            <charset val="1"/>
          </rPr>
          <t xml:space="preserve">
Printing Area Contests
$530</t>
        </r>
      </text>
    </comment>
    <comment ref="F22" authorId="0" shapeId="0" xr:uid="{00000000-0006-0000-0C00-000002000000}">
      <text>
        <r>
          <rPr>
            <b/>
            <sz val="9"/>
            <color indexed="81"/>
            <rFont val="Tahoma"/>
            <charset val="1"/>
          </rPr>
          <t>Lou:</t>
        </r>
        <r>
          <rPr>
            <sz val="9"/>
            <color indexed="81"/>
            <rFont val="Tahoma"/>
            <charset val="1"/>
          </rPr>
          <t xml:space="preserve">
Printing Area Contests
$530</t>
        </r>
      </text>
    </comment>
    <comment ref="G22" authorId="0" shapeId="0" xr:uid="{00000000-0006-0000-0C00-000003000000}">
      <text>
        <r>
          <rPr>
            <b/>
            <sz val="9"/>
            <color indexed="81"/>
            <rFont val="Tahoma"/>
            <charset val="1"/>
          </rPr>
          <t>Lou:</t>
        </r>
        <r>
          <rPr>
            <sz val="9"/>
            <color indexed="81"/>
            <rFont val="Tahoma"/>
            <charset val="1"/>
          </rPr>
          <t xml:space="preserve">
Printing Area Contests
$530</t>
        </r>
      </text>
    </comment>
    <comment ref="J22" authorId="0" shapeId="0" xr:uid="{00000000-0006-0000-0C00-000004000000}">
      <text>
        <r>
          <rPr>
            <b/>
            <sz val="9"/>
            <color indexed="81"/>
            <rFont val="Tahoma"/>
            <charset val="1"/>
          </rPr>
          <t>Lou:</t>
        </r>
        <r>
          <rPr>
            <sz val="9"/>
            <color indexed="81"/>
            <rFont val="Tahoma"/>
            <charset val="1"/>
          </rPr>
          <t xml:space="preserve">
Printing Area Contests $110
</t>
        </r>
      </text>
    </comment>
    <comment ref="J33" authorId="0" shapeId="0" xr:uid="{00000000-0006-0000-0C00-000005000000}">
      <text>
        <r>
          <rPr>
            <b/>
            <sz val="9"/>
            <color indexed="81"/>
            <rFont val="Tahoma"/>
            <charset val="1"/>
          </rPr>
          <t>Lou:</t>
        </r>
        <r>
          <rPr>
            <sz val="9"/>
            <color indexed="81"/>
            <rFont val="Tahoma"/>
            <charset val="1"/>
          </rPr>
          <t xml:space="preserve">
Printing District Contests $200
</t>
        </r>
      </text>
    </comment>
    <comment ref="K33" authorId="0" shapeId="0" xr:uid="{00000000-0006-0000-0C00-000006000000}">
      <text>
        <r>
          <rPr>
            <b/>
            <sz val="9"/>
            <color indexed="81"/>
            <rFont val="Tahoma"/>
            <charset val="1"/>
          </rPr>
          <t>Lou:</t>
        </r>
        <r>
          <rPr>
            <sz val="9"/>
            <color indexed="81"/>
            <rFont val="Tahoma"/>
            <charset val="1"/>
          </rPr>
          <t xml:space="preserve">
Printing Division Contests $200
</t>
        </r>
      </text>
    </comment>
    <comment ref="L45" authorId="0" shapeId="0" xr:uid="{00000000-0006-0000-0C00-000007000000}">
      <text>
        <r>
          <rPr>
            <b/>
            <sz val="9"/>
            <color indexed="81"/>
            <rFont val="Tahoma"/>
            <charset val="1"/>
          </rPr>
          <t>Lou:</t>
        </r>
        <r>
          <rPr>
            <sz val="9"/>
            <color indexed="81"/>
            <rFont val="Tahoma"/>
            <charset val="1"/>
          </rPr>
          <t xml:space="preserve">
Printing District Contests $200
</t>
        </r>
      </text>
    </comment>
    <comment ref="M46" authorId="0" shapeId="0" xr:uid="{00000000-0006-0000-0C00-000008000000}">
      <text>
        <r>
          <rPr>
            <b/>
            <sz val="9"/>
            <color indexed="81"/>
            <rFont val="Tahoma"/>
            <charset val="1"/>
          </rPr>
          <t>Lou:</t>
        </r>
        <r>
          <rPr>
            <sz val="9"/>
            <color indexed="81"/>
            <rFont val="Tahoma"/>
            <charset val="1"/>
          </rPr>
          <t xml:space="preserve">
District Contest AV $3,000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16" authorId="0" shapeId="0" xr:uid="{00000000-0006-0000-0D00-000001000000}">
      <text>
        <r>
          <rPr>
            <b/>
            <sz val="9"/>
            <color indexed="81"/>
            <rFont val="Tahoma"/>
            <charset val="1"/>
          </rPr>
          <t>Lou:</t>
        </r>
        <r>
          <rPr>
            <sz val="9"/>
            <color indexed="81"/>
            <rFont val="Tahoma"/>
            <charset val="1"/>
          </rPr>
          <t xml:space="preserve">
Campaign Monitor $780
$65/mth</t>
        </r>
      </text>
    </comment>
    <comment ref="D16" authorId="0" shapeId="0" xr:uid="{00000000-0006-0000-0D00-000002000000}">
      <text>
        <r>
          <rPr>
            <b/>
            <sz val="9"/>
            <color indexed="81"/>
            <rFont val="Tahoma"/>
            <charset val="1"/>
          </rPr>
          <t>Lou:</t>
        </r>
        <r>
          <rPr>
            <sz val="9"/>
            <color indexed="81"/>
            <rFont val="Tahoma"/>
            <charset val="1"/>
          </rPr>
          <t xml:space="preserve">
Campaign Monitor $780
$65/mth</t>
        </r>
      </text>
    </comment>
    <comment ref="E16" authorId="0" shapeId="0" xr:uid="{00000000-0006-0000-0D00-000003000000}">
      <text>
        <r>
          <rPr>
            <b/>
            <sz val="9"/>
            <color indexed="81"/>
            <rFont val="Tahoma"/>
            <charset val="1"/>
          </rPr>
          <t>Lou:</t>
        </r>
        <r>
          <rPr>
            <sz val="9"/>
            <color indexed="81"/>
            <rFont val="Tahoma"/>
            <charset val="1"/>
          </rPr>
          <t xml:space="preserve">
Campaign Monitor $780
$65/mth</t>
        </r>
      </text>
    </comment>
    <comment ref="F16" authorId="0" shapeId="0" xr:uid="{00000000-0006-0000-0D00-000004000000}">
      <text>
        <r>
          <rPr>
            <b/>
            <sz val="9"/>
            <color indexed="81"/>
            <rFont val="Tahoma"/>
            <charset val="1"/>
          </rPr>
          <t>Lou:</t>
        </r>
        <r>
          <rPr>
            <sz val="9"/>
            <color indexed="81"/>
            <rFont val="Tahoma"/>
            <charset val="1"/>
          </rPr>
          <t xml:space="preserve">
Campaign Monitor $780
$65/mth</t>
        </r>
      </text>
    </comment>
    <comment ref="G16" authorId="0" shapeId="0" xr:uid="{00000000-0006-0000-0D00-000005000000}">
      <text>
        <r>
          <rPr>
            <b/>
            <sz val="9"/>
            <color indexed="81"/>
            <rFont val="Tahoma"/>
            <charset val="1"/>
          </rPr>
          <t>Lou:</t>
        </r>
        <r>
          <rPr>
            <sz val="9"/>
            <color indexed="81"/>
            <rFont val="Tahoma"/>
            <charset val="1"/>
          </rPr>
          <t xml:space="preserve">
Campaign Monitor $780
$65/mth</t>
        </r>
      </text>
    </comment>
    <comment ref="H16" authorId="0" shapeId="0" xr:uid="{00000000-0006-0000-0D00-000006000000}">
      <text>
        <r>
          <rPr>
            <b/>
            <sz val="9"/>
            <color indexed="81"/>
            <rFont val="Tahoma"/>
            <charset val="1"/>
          </rPr>
          <t>Lou:</t>
        </r>
        <r>
          <rPr>
            <sz val="9"/>
            <color indexed="81"/>
            <rFont val="Tahoma"/>
            <charset val="1"/>
          </rPr>
          <t xml:space="preserve">
Campaign Monitor $780
$65/mth</t>
        </r>
      </text>
    </comment>
    <comment ref="I16" authorId="0" shapeId="0" xr:uid="{00000000-0006-0000-0D00-000007000000}">
      <text>
        <r>
          <rPr>
            <b/>
            <sz val="9"/>
            <color indexed="81"/>
            <rFont val="Tahoma"/>
            <charset val="1"/>
          </rPr>
          <t>Lou:</t>
        </r>
        <r>
          <rPr>
            <sz val="9"/>
            <color indexed="81"/>
            <rFont val="Tahoma"/>
            <charset val="1"/>
          </rPr>
          <t xml:space="preserve">
Campaign Monitor $780
$65/mth</t>
        </r>
      </text>
    </comment>
    <comment ref="J16" authorId="0" shapeId="0" xr:uid="{00000000-0006-0000-0D00-000008000000}">
      <text>
        <r>
          <rPr>
            <b/>
            <sz val="9"/>
            <color indexed="81"/>
            <rFont val="Tahoma"/>
            <charset val="1"/>
          </rPr>
          <t>Lou:</t>
        </r>
        <r>
          <rPr>
            <sz val="9"/>
            <color indexed="81"/>
            <rFont val="Tahoma"/>
            <charset val="1"/>
          </rPr>
          <t xml:space="preserve">
Campaign Monitor $780
$65/mth</t>
        </r>
      </text>
    </comment>
    <comment ref="K16" authorId="0" shapeId="0" xr:uid="{00000000-0006-0000-0D00-000009000000}">
      <text>
        <r>
          <rPr>
            <b/>
            <sz val="9"/>
            <color indexed="81"/>
            <rFont val="Tahoma"/>
            <charset val="1"/>
          </rPr>
          <t>Lou:</t>
        </r>
        <r>
          <rPr>
            <sz val="9"/>
            <color indexed="81"/>
            <rFont val="Tahoma"/>
            <charset val="1"/>
          </rPr>
          <t xml:space="preserve">
Campaign Monitor $780
$65/mth</t>
        </r>
      </text>
    </comment>
    <comment ref="L16" authorId="0" shapeId="0" xr:uid="{00000000-0006-0000-0D00-00000A000000}">
      <text>
        <r>
          <rPr>
            <b/>
            <sz val="9"/>
            <color indexed="81"/>
            <rFont val="Tahoma"/>
            <charset val="1"/>
          </rPr>
          <t>Lou:</t>
        </r>
        <r>
          <rPr>
            <sz val="9"/>
            <color indexed="81"/>
            <rFont val="Tahoma"/>
            <charset val="1"/>
          </rPr>
          <t xml:space="preserve">
Campaign Monitor $780
$65/mth</t>
        </r>
      </text>
    </comment>
    <comment ref="M16" authorId="0" shapeId="0" xr:uid="{00000000-0006-0000-0D00-00000B000000}">
      <text>
        <r>
          <rPr>
            <b/>
            <sz val="9"/>
            <color indexed="81"/>
            <rFont val="Tahoma"/>
            <charset val="1"/>
          </rPr>
          <t>Lou:</t>
        </r>
        <r>
          <rPr>
            <sz val="9"/>
            <color indexed="81"/>
            <rFont val="Tahoma"/>
            <charset val="1"/>
          </rPr>
          <t xml:space="preserve">
Campaign Monitor $780
$65/mth</t>
        </r>
      </text>
    </comment>
    <comment ref="N16" authorId="0" shapeId="0" xr:uid="{00000000-0006-0000-0D00-00000C000000}">
      <text>
        <r>
          <rPr>
            <b/>
            <sz val="9"/>
            <color indexed="81"/>
            <rFont val="Tahoma"/>
            <charset val="1"/>
          </rPr>
          <t>Lou:</t>
        </r>
        <r>
          <rPr>
            <sz val="9"/>
            <color indexed="81"/>
            <rFont val="Tahoma"/>
            <charset val="1"/>
          </rPr>
          <t xml:space="preserve">
Zoom $1,750
Campaign Monitor $65/mth</t>
        </r>
      </text>
    </comment>
    <comment ref="D20" authorId="0" shapeId="0" xr:uid="{00000000-0006-0000-0D00-00000D000000}">
      <text>
        <r>
          <rPr>
            <b/>
            <sz val="9"/>
            <color indexed="81"/>
            <rFont val="Tahoma"/>
            <charset val="1"/>
          </rPr>
          <t>Lou:</t>
        </r>
        <r>
          <rPr>
            <sz val="9"/>
            <color indexed="81"/>
            <rFont val="Tahoma"/>
            <charset val="1"/>
          </rPr>
          <t xml:space="preserve">
General postage Total $100/yr</t>
        </r>
      </text>
    </comment>
    <comment ref="E20" authorId="0" shapeId="0" xr:uid="{00000000-0006-0000-0D00-00000E000000}">
      <text>
        <r>
          <rPr>
            <b/>
            <sz val="9"/>
            <color indexed="81"/>
            <rFont val="Tahoma"/>
            <charset val="1"/>
          </rPr>
          <t>Lou:</t>
        </r>
        <r>
          <rPr>
            <sz val="9"/>
            <color indexed="81"/>
            <rFont val="Tahoma"/>
            <charset val="1"/>
          </rPr>
          <t xml:space="preserve">
General postage Total $100/yr</t>
        </r>
      </text>
    </comment>
    <comment ref="F20" authorId="0" shapeId="0" xr:uid="{00000000-0006-0000-0D00-00000F000000}">
      <text>
        <r>
          <rPr>
            <b/>
            <sz val="9"/>
            <color indexed="81"/>
            <rFont val="Tahoma"/>
            <charset val="1"/>
          </rPr>
          <t>Lou:</t>
        </r>
        <r>
          <rPr>
            <sz val="9"/>
            <color indexed="81"/>
            <rFont val="Tahoma"/>
            <charset val="1"/>
          </rPr>
          <t xml:space="preserve">
General postage Total $100/yr</t>
        </r>
      </text>
    </comment>
    <comment ref="G20" authorId="0" shapeId="0" xr:uid="{00000000-0006-0000-0D00-000010000000}">
      <text>
        <r>
          <rPr>
            <b/>
            <sz val="9"/>
            <color indexed="81"/>
            <rFont val="Tahoma"/>
            <charset val="1"/>
          </rPr>
          <t>Lou:</t>
        </r>
        <r>
          <rPr>
            <sz val="9"/>
            <color indexed="81"/>
            <rFont val="Tahoma"/>
            <charset val="1"/>
          </rPr>
          <t xml:space="preserve">
General postage Total $100/yr</t>
        </r>
      </text>
    </comment>
    <comment ref="H20" authorId="0" shapeId="0" xr:uid="{00000000-0006-0000-0D00-000011000000}">
      <text>
        <r>
          <rPr>
            <b/>
            <sz val="9"/>
            <color indexed="81"/>
            <rFont val="Tahoma"/>
            <charset val="1"/>
          </rPr>
          <t>Lou:</t>
        </r>
        <r>
          <rPr>
            <sz val="9"/>
            <color indexed="81"/>
            <rFont val="Tahoma"/>
            <charset val="1"/>
          </rPr>
          <t xml:space="preserve">
General postage Total $100/yr</t>
        </r>
      </text>
    </comment>
    <comment ref="I20" authorId="0" shapeId="0" xr:uid="{00000000-0006-0000-0D00-000012000000}">
      <text>
        <r>
          <rPr>
            <b/>
            <sz val="9"/>
            <color indexed="81"/>
            <rFont val="Tahoma"/>
            <charset val="1"/>
          </rPr>
          <t>Lou:</t>
        </r>
        <r>
          <rPr>
            <sz val="9"/>
            <color indexed="81"/>
            <rFont val="Tahoma"/>
            <charset val="1"/>
          </rPr>
          <t xml:space="preserve">
General postage Total $100/yr</t>
        </r>
      </text>
    </comment>
    <comment ref="J20" authorId="0" shapeId="0" xr:uid="{00000000-0006-0000-0D00-000013000000}">
      <text>
        <r>
          <rPr>
            <b/>
            <sz val="9"/>
            <color indexed="81"/>
            <rFont val="Tahoma"/>
            <charset val="1"/>
          </rPr>
          <t>Lou:</t>
        </r>
        <r>
          <rPr>
            <sz val="9"/>
            <color indexed="81"/>
            <rFont val="Tahoma"/>
            <charset val="1"/>
          </rPr>
          <t xml:space="preserve">
General postage Total $100/yr</t>
        </r>
      </text>
    </comment>
    <comment ref="K20" authorId="0" shapeId="0" xr:uid="{00000000-0006-0000-0D00-000014000000}">
      <text>
        <r>
          <rPr>
            <b/>
            <sz val="9"/>
            <color indexed="81"/>
            <rFont val="Tahoma"/>
            <charset val="1"/>
          </rPr>
          <t>Lou:</t>
        </r>
        <r>
          <rPr>
            <sz val="9"/>
            <color indexed="81"/>
            <rFont val="Tahoma"/>
            <charset val="1"/>
          </rPr>
          <t xml:space="preserve">
General postage Total $100/yr</t>
        </r>
      </text>
    </comment>
    <comment ref="L20" authorId="0" shapeId="0" xr:uid="{00000000-0006-0000-0D00-000015000000}">
      <text>
        <r>
          <rPr>
            <b/>
            <sz val="9"/>
            <color indexed="81"/>
            <rFont val="Tahoma"/>
            <charset val="1"/>
          </rPr>
          <t>Lou:</t>
        </r>
        <r>
          <rPr>
            <sz val="9"/>
            <color indexed="81"/>
            <rFont val="Tahoma"/>
            <charset val="1"/>
          </rPr>
          <t xml:space="preserve">
General postage Total $100/yr</t>
        </r>
      </text>
    </comment>
    <comment ref="M20" authorId="0" shapeId="0" xr:uid="{00000000-0006-0000-0D00-000016000000}">
      <text>
        <r>
          <rPr>
            <b/>
            <sz val="9"/>
            <color indexed="81"/>
            <rFont val="Tahoma"/>
            <charset val="1"/>
          </rPr>
          <t>Lou:</t>
        </r>
        <r>
          <rPr>
            <sz val="9"/>
            <color indexed="81"/>
            <rFont val="Tahoma"/>
            <charset val="1"/>
          </rPr>
          <t xml:space="preserve">
General postage Total $100/yr</t>
        </r>
      </text>
    </comment>
    <comment ref="N20" authorId="0" shapeId="0" xr:uid="{00000000-0006-0000-0D00-000017000000}">
      <text>
        <r>
          <rPr>
            <b/>
            <sz val="9"/>
            <color indexed="81"/>
            <rFont val="Tahoma"/>
            <charset val="1"/>
          </rPr>
          <t>Lou:</t>
        </r>
        <r>
          <rPr>
            <sz val="9"/>
            <color indexed="81"/>
            <rFont val="Tahoma"/>
            <charset val="1"/>
          </rPr>
          <t xml:space="preserve">
General postage Total $100/yr</t>
        </r>
      </text>
    </comment>
    <comment ref="F22" authorId="0" shapeId="0" xr:uid="{00000000-0006-0000-0D00-000018000000}">
      <text>
        <r>
          <rPr>
            <b/>
            <sz val="9"/>
            <color indexed="81"/>
            <rFont val="Tahoma"/>
            <charset val="1"/>
          </rPr>
          <t>Lou:</t>
        </r>
        <r>
          <rPr>
            <sz val="9"/>
            <color indexed="81"/>
            <rFont val="Tahoma"/>
            <charset val="1"/>
          </rPr>
          <t xml:space="preserve">
Auditor $350</t>
        </r>
      </text>
    </comment>
    <comment ref="M23" authorId="0" shapeId="0" xr:uid="{00000000-0006-0000-0D00-000019000000}">
      <text>
        <r>
          <rPr>
            <b/>
            <sz val="9"/>
            <color indexed="81"/>
            <rFont val="Tahoma"/>
            <charset val="1"/>
          </rPr>
          <t>Lou:</t>
        </r>
        <r>
          <rPr>
            <sz val="9"/>
            <color indexed="81"/>
            <rFont val="Tahoma"/>
            <charset val="1"/>
          </rPr>
          <t xml:space="preserve">
PL Insurance $690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0" authorId="0" shapeId="0" xr:uid="{00000000-0006-0000-0E00-000001000000}">
      <text>
        <r>
          <rPr>
            <b/>
            <sz val="9"/>
            <color indexed="81"/>
            <rFont val="Tahoma"/>
            <charset val="1"/>
          </rPr>
          <t>Lou:</t>
        </r>
        <r>
          <rPr>
            <sz val="9"/>
            <color indexed="81"/>
            <rFont val="Tahoma"/>
            <charset val="1"/>
          </rPr>
          <t xml:space="preserve">
DLT $180
</t>
        </r>
      </text>
    </comment>
    <comment ref="I10" authorId="0" shapeId="0" xr:uid="{00000000-0006-0000-0E00-000002000000}">
      <text>
        <r>
          <rPr>
            <b/>
            <sz val="9"/>
            <color indexed="81"/>
            <rFont val="Tahoma"/>
            <charset val="1"/>
          </rPr>
          <t>Lou:</t>
        </r>
        <r>
          <rPr>
            <sz val="9"/>
            <color indexed="81"/>
            <rFont val="Tahoma"/>
            <charset val="1"/>
          </rPr>
          <t xml:space="preserve">
DLT Mid-year $150</t>
        </r>
      </text>
    </comment>
    <comment ref="D15" authorId="0" shapeId="0" xr:uid="{00000000-0006-0000-0E00-000003000000}">
      <text>
        <r>
          <rPr>
            <b/>
            <sz val="9"/>
            <color indexed="81"/>
            <rFont val="Tahoma"/>
            <charset val="1"/>
          </rPr>
          <t>Lou:</t>
        </r>
        <r>
          <rPr>
            <sz val="9"/>
            <color indexed="81"/>
            <rFont val="Tahoma"/>
            <charset val="1"/>
          </rPr>
          <t xml:space="preserve">
DLT $185
</t>
        </r>
      </text>
    </comment>
    <comment ref="I15" authorId="0" shapeId="0" xr:uid="{00000000-0006-0000-0E00-000004000000}">
      <text>
        <r>
          <rPr>
            <b/>
            <sz val="9"/>
            <color indexed="81"/>
            <rFont val="Tahoma"/>
            <charset val="1"/>
          </rPr>
          <t>Lou:</t>
        </r>
        <r>
          <rPr>
            <sz val="9"/>
            <color indexed="81"/>
            <rFont val="Tahoma"/>
            <charset val="1"/>
          </rPr>
          <t xml:space="preserve">
DLT Mid-year $150</t>
        </r>
      </text>
    </comment>
    <comment ref="D20" authorId="0" shapeId="0" xr:uid="{00000000-0006-0000-0E00-000005000000}">
      <text>
        <r>
          <rPr>
            <b/>
            <sz val="9"/>
            <color indexed="81"/>
            <rFont val="Tahoma"/>
            <charset val="1"/>
          </rPr>
          <t>Lou:</t>
        </r>
        <r>
          <rPr>
            <sz val="9"/>
            <color indexed="81"/>
            <rFont val="Tahoma"/>
            <charset val="1"/>
          </rPr>
          <t xml:space="preserve">
DLT $185
</t>
        </r>
      </text>
    </comment>
    <comment ref="I20" authorId="0" shapeId="0" xr:uid="{00000000-0006-0000-0E00-000006000000}">
      <text>
        <r>
          <rPr>
            <b/>
            <sz val="9"/>
            <color indexed="81"/>
            <rFont val="Tahoma"/>
            <charset val="1"/>
          </rPr>
          <t>Lou:</t>
        </r>
        <r>
          <rPr>
            <sz val="9"/>
            <color indexed="81"/>
            <rFont val="Tahoma"/>
            <charset val="1"/>
          </rPr>
          <t xml:space="preserve">
DLT Mid-year $150</t>
        </r>
      </text>
    </comment>
    <comment ref="J71" authorId="0" shapeId="0" xr:uid="{00000000-0006-0000-0E00-000007000000}">
      <text>
        <r>
          <rPr>
            <b/>
            <sz val="9"/>
            <color indexed="81"/>
            <rFont val="Tahoma"/>
            <charset val="1"/>
          </rPr>
          <t>Lou:</t>
        </r>
        <r>
          <rPr>
            <sz val="9"/>
            <color indexed="81"/>
            <rFont val="Tahoma"/>
            <charset val="1"/>
          </rPr>
          <t xml:space="preserve">
Area and Division Directors Training</t>
        </r>
      </text>
    </comment>
    <comment ref="N71" authorId="0" shapeId="0" xr:uid="{00000000-0006-0000-0E00-000008000000}">
      <text>
        <r>
          <rPr>
            <b/>
            <sz val="9"/>
            <color indexed="81"/>
            <rFont val="Tahoma"/>
            <charset val="1"/>
          </rPr>
          <t>Lou:</t>
        </r>
        <r>
          <rPr>
            <sz val="9"/>
            <color indexed="81"/>
            <rFont val="Tahoma"/>
            <charset val="1"/>
          </rPr>
          <t xml:space="preserve">
Area and Division Directors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J11" authorId="0" shapeId="0" xr:uid="{00000000-0006-0000-0F00-000001000000}">
      <text>
        <r>
          <rPr>
            <b/>
            <sz val="9"/>
            <color indexed="81"/>
            <rFont val="Tahoma"/>
            <charset val="1"/>
          </rPr>
          <t>Lou:</t>
        </r>
        <r>
          <rPr>
            <sz val="9"/>
            <color indexed="81"/>
            <rFont val="Tahoma"/>
            <charset val="1"/>
          </rPr>
          <t xml:space="preserve">
DD to Fiji
</t>
        </r>
      </text>
    </comment>
    <comment ref="K11" authorId="0" shapeId="0" xr:uid="{00000000-0006-0000-0F00-000002000000}">
      <text>
        <r>
          <rPr>
            <b/>
            <sz val="9"/>
            <color indexed="81"/>
            <rFont val="Tahoma"/>
            <charset val="1"/>
          </rPr>
          <t>Lou:</t>
        </r>
        <r>
          <rPr>
            <sz val="9"/>
            <color indexed="81"/>
            <rFont val="Tahoma"/>
            <charset val="1"/>
          </rPr>
          <t xml:space="preserve">
Pacifica Contests $1,100</t>
        </r>
      </text>
    </comment>
    <comment ref="K21" authorId="0" shapeId="0" xr:uid="{00000000-0006-0000-0F00-000003000000}">
      <text>
        <r>
          <rPr>
            <b/>
            <sz val="9"/>
            <color indexed="81"/>
            <rFont val="Tahoma"/>
            <charset val="1"/>
          </rPr>
          <t>Lou:</t>
        </r>
        <r>
          <rPr>
            <sz val="9"/>
            <color indexed="81"/>
            <rFont val="Tahoma"/>
            <charset val="1"/>
          </rPr>
          <t xml:space="preserve">
Pacifica Contests $1,100</t>
        </r>
      </text>
    </comment>
    <comment ref="K31" authorId="0" shapeId="0" xr:uid="{00000000-0006-0000-0F00-000004000000}">
      <text>
        <r>
          <rPr>
            <b/>
            <sz val="9"/>
            <color indexed="81"/>
            <rFont val="Tahoma"/>
            <charset val="1"/>
          </rPr>
          <t>Lou:</t>
        </r>
        <r>
          <rPr>
            <sz val="9"/>
            <color indexed="81"/>
            <rFont val="Tahoma"/>
            <charset val="1"/>
          </rPr>
          <t xml:space="preserve">
Pacifica Contests $1,100</t>
        </r>
      </text>
    </comment>
    <comment ref="J68" authorId="0" shapeId="0" xr:uid="{00000000-0006-0000-0F00-000005000000}">
      <text>
        <r>
          <rPr>
            <b/>
            <sz val="9"/>
            <color indexed="81"/>
            <rFont val="Tahoma"/>
            <charset val="1"/>
          </rPr>
          <t>Lou:</t>
        </r>
        <r>
          <rPr>
            <sz val="9"/>
            <color indexed="81"/>
            <rFont val="Tahoma"/>
            <charset val="1"/>
          </rPr>
          <t xml:space="preserve">
DLT DivDs
</t>
        </r>
      </text>
    </comment>
    <comment ref="N68" authorId="0" shapeId="0" xr:uid="{00000000-0006-0000-0F00-000006000000}">
      <text>
        <r>
          <rPr>
            <b/>
            <sz val="9"/>
            <color indexed="81"/>
            <rFont val="Tahoma"/>
            <charset val="1"/>
          </rPr>
          <t>Lou:</t>
        </r>
        <r>
          <rPr>
            <sz val="9"/>
            <color indexed="81"/>
            <rFont val="Tahoma"/>
            <charset val="1"/>
          </rPr>
          <t xml:space="preserve">
DLT DivDs
</t>
        </r>
      </text>
    </comment>
    <comment ref="D77" authorId="0" shapeId="0" xr:uid="{00000000-0006-0000-0F00-000007000000}">
      <text>
        <r>
          <rPr>
            <b/>
            <sz val="9"/>
            <color indexed="81"/>
            <rFont val="Tahoma"/>
            <charset val="1"/>
          </rPr>
          <t>Lou:</t>
        </r>
        <r>
          <rPr>
            <sz val="9"/>
            <color indexed="81"/>
            <rFont val="Tahoma"/>
            <charset val="1"/>
          </rPr>
          <t xml:space="preserve">
ADs Club visits $1,000
</t>
        </r>
      </text>
    </comment>
    <comment ref="E77" authorId="0" shapeId="0" xr:uid="{00000000-0006-0000-0F00-000008000000}">
      <text>
        <r>
          <rPr>
            <b/>
            <sz val="9"/>
            <color indexed="81"/>
            <rFont val="Tahoma"/>
            <charset val="1"/>
          </rPr>
          <t>Lou:</t>
        </r>
        <r>
          <rPr>
            <sz val="9"/>
            <color indexed="81"/>
            <rFont val="Tahoma"/>
            <charset val="1"/>
          </rPr>
          <t xml:space="preserve">
ADs Club visits $1,000
</t>
        </r>
      </text>
    </comment>
    <comment ref="F77" authorId="0" shapeId="0" xr:uid="{00000000-0006-0000-0F00-000009000000}">
      <text>
        <r>
          <rPr>
            <b/>
            <sz val="9"/>
            <color indexed="81"/>
            <rFont val="Tahoma"/>
            <charset val="1"/>
          </rPr>
          <t>Lou:</t>
        </r>
        <r>
          <rPr>
            <sz val="9"/>
            <color indexed="81"/>
            <rFont val="Tahoma"/>
            <charset val="1"/>
          </rPr>
          <t xml:space="preserve">
ADs Club visits $1,500
</t>
        </r>
      </text>
    </comment>
    <comment ref="G77" authorId="0" shapeId="0" xr:uid="{00000000-0006-0000-0F00-00000A000000}">
      <text>
        <r>
          <rPr>
            <b/>
            <sz val="9"/>
            <color indexed="81"/>
            <rFont val="Tahoma"/>
            <charset val="1"/>
          </rPr>
          <t>Lou:</t>
        </r>
        <r>
          <rPr>
            <sz val="9"/>
            <color indexed="81"/>
            <rFont val="Tahoma"/>
            <charset val="1"/>
          </rPr>
          <t xml:space="preserve">
ADs Club visits $1,500
</t>
        </r>
      </text>
    </comment>
    <comment ref="J77" authorId="0" shapeId="0" xr:uid="{00000000-0006-0000-0F00-00000B000000}">
      <text>
        <r>
          <rPr>
            <b/>
            <sz val="9"/>
            <color indexed="81"/>
            <rFont val="Tahoma"/>
            <charset val="1"/>
          </rPr>
          <t>Lou:</t>
        </r>
        <r>
          <rPr>
            <sz val="9"/>
            <color indexed="81"/>
            <rFont val="Tahoma"/>
            <charset val="1"/>
          </rPr>
          <t xml:space="preserve">
DLT ADs $250; AD Cvub visits $1,000</t>
        </r>
      </text>
    </comment>
    <comment ref="K77" authorId="0" shapeId="0" xr:uid="{00000000-0006-0000-0F00-00000C000000}">
      <text>
        <r>
          <rPr>
            <b/>
            <sz val="9"/>
            <color indexed="81"/>
            <rFont val="Tahoma"/>
            <charset val="1"/>
          </rPr>
          <t>Lou:</t>
        </r>
        <r>
          <rPr>
            <sz val="9"/>
            <color indexed="81"/>
            <rFont val="Tahoma"/>
            <charset val="1"/>
          </rPr>
          <t xml:space="preserve">
ADs Club visits $1,000
</t>
        </r>
      </text>
    </comment>
    <comment ref="L77" authorId="0" shapeId="0" xr:uid="{00000000-0006-0000-0F00-00000D000000}">
      <text>
        <r>
          <rPr>
            <b/>
            <sz val="9"/>
            <color indexed="81"/>
            <rFont val="Tahoma"/>
            <charset val="1"/>
          </rPr>
          <t>Lou:</t>
        </r>
        <r>
          <rPr>
            <sz val="9"/>
            <color indexed="81"/>
            <rFont val="Tahoma"/>
            <charset val="1"/>
          </rPr>
          <t xml:space="preserve">
ADs Club visits $1,500
</t>
        </r>
      </text>
    </comment>
    <comment ref="M77" authorId="0" shapeId="0" xr:uid="{00000000-0006-0000-0F00-00000E000000}">
      <text>
        <r>
          <rPr>
            <b/>
            <sz val="9"/>
            <color indexed="81"/>
            <rFont val="Tahoma"/>
            <charset val="1"/>
          </rPr>
          <t>Lou:</t>
        </r>
        <r>
          <rPr>
            <sz val="9"/>
            <color indexed="81"/>
            <rFont val="Tahoma"/>
            <charset val="1"/>
          </rPr>
          <t xml:space="preserve">
ADs Club visits $1,500
</t>
        </r>
      </text>
    </comment>
    <comment ref="N77" authorId="0" shapeId="0" xr:uid="{00000000-0006-0000-0F00-00000F000000}">
      <text>
        <r>
          <rPr>
            <b/>
            <sz val="9"/>
            <color indexed="81"/>
            <rFont val="Tahoma"/>
            <charset val="1"/>
          </rPr>
          <t>Lou:</t>
        </r>
        <r>
          <rPr>
            <sz val="9"/>
            <color indexed="81"/>
            <rFont val="Tahoma"/>
            <charset val="1"/>
          </rPr>
          <t xml:space="preserve">
DLT ADs $250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0" authorId="0" shapeId="0" xr:uid="{00000000-0006-0000-1000-000001000000}">
      <text>
        <r>
          <rPr>
            <b/>
            <sz val="9"/>
            <color indexed="81"/>
            <rFont val="Tahoma"/>
            <charset val="1"/>
          </rPr>
          <t>Lou:</t>
        </r>
        <r>
          <rPr>
            <sz val="9"/>
            <color indexed="81"/>
            <rFont val="Tahoma"/>
            <charset val="1"/>
          </rPr>
          <t xml:space="preserve">
DLT and convention $500</t>
        </r>
      </text>
    </comment>
    <comment ref="I10" authorId="0" shapeId="0" xr:uid="{00000000-0006-0000-1000-000002000000}">
      <text>
        <r>
          <rPr>
            <b/>
            <sz val="9"/>
            <color indexed="81"/>
            <rFont val="Tahoma"/>
            <charset val="1"/>
          </rPr>
          <t>Lou:</t>
        </r>
        <r>
          <rPr>
            <sz val="9"/>
            <color indexed="81"/>
            <rFont val="Tahoma"/>
            <charset val="1"/>
          </rPr>
          <t xml:space="preserve">
DLT mid-year $450</t>
        </r>
      </text>
    </comment>
    <comment ref="J10" authorId="0" shapeId="0" xr:uid="{00000000-0006-0000-1000-000003000000}">
      <text>
        <r>
          <rPr>
            <b/>
            <sz val="9"/>
            <color indexed="81"/>
            <rFont val="Tahoma"/>
            <charset val="1"/>
          </rPr>
          <t>Lou:</t>
        </r>
        <r>
          <rPr>
            <sz val="9"/>
            <color indexed="81"/>
            <rFont val="Tahoma"/>
            <charset val="1"/>
          </rPr>
          <t xml:space="preserve">
Division Contests $500</t>
        </r>
      </text>
    </comment>
    <comment ref="K10" authorId="0" shapeId="0" xr:uid="{00000000-0006-0000-1000-000004000000}">
      <text>
        <r>
          <rPr>
            <b/>
            <sz val="9"/>
            <color indexed="81"/>
            <rFont val="Tahoma"/>
            <charset val="1"/>
          </rPr>
          <t>Lou:</t>
        </r>
        <r>
          <rPr>
            <sz val="9"/>
            <color indexed="81"/>
            <rFont val="Tahoma"/>
            <charset val="1"/>
          </rPr>
          <t xml:space="preserve">
Division Contests $500</t>
        </r>
      </text>
    </comment>
    <comment ref="M10" authorId="0" shapeId="0" xr:uid="{00000000-0006-0000-1000-000005000000}">
      <text>
        <r>
          <rPr>
            <b/>
            <sz val="9"/>
            <color indexed="81"/>
            <rFont val="Tahoma"/>
            <charset val="1"/>
          </rPr>
          <t>Lou:</t>
        </r>
        <r>
          <rPr>
            <sz val="9"/>
            <color indexed="81"/>
            <rFont val="Tahoma"/>
            <charset val="1"/>
          </rPr>
          <t xml:space="preserve">
District Conference accommodation $370</t>
        </r>
      </text>
    </comment>
    <comment ref="D14" authorId="0" shapeId="0" xr:uid="{3FC25784-AACA-4BC4-ADED-933B1DECE223}">
      <text>
        <r>
          <rPr>
            <b/>
            <sz val="9"/>
            <color indexed="81"/>
            <rFont val="Tahoma"/>
            <charset val="1"/>
          </rPr>
          <t>Lou:</t>
        </r>
        <r>
          <rPr>
            <sz val="9"/>
            <color indexed="81"/>
            <rFont val="Tahoma"/>
            <charset val="1"/>
          </rPr>
          <t xml:space="preserve">
DLT and convention $500</t>
        </r>
      </text>
    </comment>
    <comment ref="I14" authorId="0" shapeId="0" xr:uid="{00000000-0006-0000-1000-000007000000}">
      <text>
        <r>
          <rPr>
            <b/>
            <sz val="9"/>
            <color indexed="81"/>
            <rFont val="Tahoma"/>
            <charset val="1"/>
          </rPr>
          <t>Lou:</t>
        </r>
        <r>
          <rPr>
            <sz val="9"/>
            <color indexed="81"/>
            <rFont val="Tahoma"/>
            <charset val="1"/>
          </rPr>
          <t xml:space="preserve">
DLT mid-year $450</t>
        </r>
      </text>
    </comment>
    <comment ref="J14" authorId="0" shapeId="0" xr:uid="{00000000-0006-0000-1000-000008000000}">
      <text>
        <r>
          <rPr>
            <b/>
            <sz val="9"/>
            <color indexed="81"/>
            <rFont val="Tahoma"/>
            <charset val="1"/>
          </rPr>
          <t>Lou:</t>
        </r>
        <r>
          <rPr>
            <sz val="9"/>
            <color indexed="81"/>
            <rFont val="Tahoma"/>
            <charset val="1"/>
          </rPr>
          <t xml:space="preserve">
Division Contests $500</t>
        </r>
      </text>
    </comment>
    <comment ref="K14" authorId="0" shapeId="0" xr:uid="{00000000-0006-0000-1000-000009000000}">
      <text>
        <r>
          <rPr>
            <b/>
            <sz val="9"/>
            <color indexed="81"/>
            <rFont val="Tahoma"/>
            <charset val="1"/>
          </rPr>
          <t>Lou:</t>
        </r>
        <r>
          <rPr>
            <sz val="9"/>
            <color indexed="81"/>
            <rFont val="Tahoma"/>
            <charset val="1"/>
          </rPr>
          <t xml:space="preserve">
Division Contests $500</t>
        </r>
      </text>
    </comment>
    <comment ref="M14" authorId="0" shapeId="0" xr:uid="{00000000-0006-0000-1000-00000A000000}">
      <text>
        <r>
          <rPr>
            <b/>
            <sz val="9"/>
            <color indexed="81"/>
            <rFont val="Tahoma"/>
            <charset val="1"/>
          </rPr>
          <t>Lou:</t>
        </r>
        <r>
          <rPr>
            <sz val="9"/>
            <color indexed="81"/>
            <rFont val="Tahoma"/>
            <charset val="1"/>
          </rPr>
          <t xml:space="preserve">
District Conference accommodation $365</t>
        </r>
      </text>
    </comment>
    <comment ref="D18" authorId="0" shapeId="0" xr:uid="{11BF661C-2B36-4E67-A240-795E6D813560}">
      <text>
        <r>
          <rPr>
            <b/>
            <sz val="9"/>
            <color indexed="81"/>
            <rFont val="Tahoma"/>
            <charset val="1"/>
          </rPr>
          <t>Lou:</t>
        </r>
        <r>
          <rPr>
            <sz val="9"/>
            <color indexed="81"/>
            <rFont val="Tahoma"/>
            <charset val="1"/>
          </rPr>
          <t xml:space="preserve">
DLT and convention $500</t>
        </r>
      </text>
    </comment>
    <comment ref="I18" authorId="0" shapeId="0" xr:uid="{00000000-0006-0000-1000-00000C000000}">
      <text>
        <r>
          <rPr>
            <b/>
            <sz val="9"/>
            <color indexed="81"/>
            <rFont val="Tahoma"/>
            <charset val="1"/>
          </rPr>
          <t>Lou:</t>
        </r>
        <r>
          <rPr>
            <sz val="9"/>
            <color indexed="81"/>
            <rFont val="Tahoma"/>
            <charset val="1"/>
          </rPr>
          <t xml:space="preserve">
DLT mid-year $450</t>
        </r>
      </text>
    </comment>
    <comment ref="J18" authorId="0" shapeId="0" xr:uid="{00000000-0006-0000-1000-00000D000000}">
      <text>
        <r>
          <rPr>
            <b/>
            <sz val="9"/>
            <color indexed="81"/>
            <rFont val="Tahoma"/>
            <charset val="1"/>
          </rPr>
          <t>Lou:</t>
        </r>
        <r>
          <rPr>
            <sz val="9"/>
            <color indexed="81"/>
            <rFont val="Tahoma"/>
            <charset val="1"/>
          </rPr>
          <t xml:space="preserve">
Division Contests $500</t>
        </r>
      </text>
    </comment>
    <comment ref="K18" authorId="0" shapeId="0" xr:uid="{00000000-0006-0000-1000-00000E000000}">
      <text>
        <r>
          <rPr>
            <b/>
            <sz val="9"/>
            <color indexed="81"/>
            <rFont val="Tahoma"/>
            <charset val="1"/>
          </rPr>
          <t>Lou:</t>
        </r>
        <r>
          <rPr>
            <sz val="9"/>
            <color indexed="81"/>
            <rFont val="Tahoma"/>
            <charset val="1"/>
          </rPr>
          <t xml:space="preserve">
Division Contests $500</t>
        </r>
      </text>
    </comment>
    <comment ref="M18" authorId="0" shapeId="0" xr:uid="{00000000-0006-0000-1000-00000F000000}">
      <text>
        <r>
          <rPr>
            <b/>
            <sz val="9"/>
            <color indexed="81"/>
            <rFont val="Tahoma"/>
            <charset val="1"/>
          </rPr>
          <t>Lou:</t>
        </r>
        <r>
          <rPr>
            <sz val="9"/>
            <color indexed="81"/>
            <rFont val="Tahoma"/>
            <charset val="1"/>
          </rPr>
          <t xml:space="preserve">
District Conference accommodation $365</t>
        </r>
      </text>
    </comment>
    <comment ref="M42" authorId="0" shapeId="0" xr:uid="{00000000-0006-0000-1000-000010000000}">
      <text>
        <r>
          <rPr>
            <b/>
            <sz val="9"/>
            <color indexed="81"/>
            <rFont val="Tahoma"/>
            <charset val="1"/>
          </rPr>
          <t>Lou:</t>
        </r>
        <r>
          <rPr>
            <sz val="9"/>
            <color indexed="81"/>
            <rFont val="Tahoma"/>
            <charset val="1"/>
          </rPr>
          <t xml:space="preserve">
ID visit $450</t>
        </r>
      </text>
    </comment>
  </commentList>
</comments>
</file>

<file path=xl/sharedStrings.xml><?xml version="1.0" encoding="utf-8"?>
<sst xmlns="http://schemas.openxmlformats.org/spreadsheetml/2006/main" count="1891" uniqueCount="421">
  <si>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</si>
  <si>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</si>
  <si>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</si>
  <si>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</si>
  <si>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</si>
  <si>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</si>
  <si>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</si>
  <si>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</si>
  <si>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</si>
  <si>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</si>
  <si>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</si>
  <si>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</si>
  <si>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</si>
  <si>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</si>
  <si>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</si>
  <si>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</si>
  <si>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</si>
  <si>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</si>
  <si>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</si>
  <si>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</si>
  <si>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</si>
  <si>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</si>
  <si>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</si>
  <si>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</si>
  <si>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</si>
  <si>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</si>
  <si>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</si>
  <si>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</si>
  <si>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</si>
  <si>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</si>
  <si>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</si>
  <si>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</si>
  <si>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</si>
  <si>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</si>
  <si>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</si>
  <si>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</si>
  <si>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</si>
  <si>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</si>
  <si>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</si>
  <si>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</si>
  <si>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</si>
  <si>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</si>
  <si>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</si>
  <si>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</si>
  <si>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</si>
  <si>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</si>
  <si>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</si>
  <si>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</si>
  <si>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</si>
  <si>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</si>
  <si>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</si>
  <si>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</si>
  <si>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</si>
  <si>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</si>
  <si>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</si>
  <si>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</si>
  <si>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</si>
  <si>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</si>
  <si>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</si>
  <si>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</si>
  <si>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</si>
  <si>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</si>
  <si>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</si>
  <si>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</si>
  <si>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</si>
  <si>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</si>
  <si>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</si>
  <si>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</si>
  <si>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</si>
  <si>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</si>
  <si>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</si>
  <si>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</si>
  <si>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</si>
  <si>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</si>
  <si>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</si>
  <si>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</si>
  <si>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</si>
  <si>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</si>
  <si>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</si>
  <si>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</si>
  <si>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</si>
  <si>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</si>
  <si>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</si>
  <si>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</si>
  <si>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</si>
  <si>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</si>
  <si>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</si>
  <si>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</si>
  <si>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</si>
  <si>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</si>
  <si>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</si>
  <si>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</si>
  <si>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</si>
  <si>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</si>
  <si>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</si>
  <si>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</si>
  <si>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</si>
  <si>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</si>
  <si>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</si>
  <si>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</si>
  <si>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</si>
  <si>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</si>
  <si>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</si>
  <si>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</si>
  <si>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</si>
  <si>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</si>
  <si>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</si>
  <si>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</si>
  <si>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</si>
  <si>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</si>
  <si>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</si>
  <si>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</si>
  <si>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</si>
  <si>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</si>
  <si>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</si>
  <si>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</si>
  <si>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</si>
  <si>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</si>
  <si>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</si>
  <si>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</si>
  <si>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</si>
  <si>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</si>
  <si>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</si>
  <si>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</si>
  <si>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</si>
  <si>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</si>
  <si>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</si>
  <si>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</si>
  <si>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</si>
  <si>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</si>
  <si>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</si>
  <si>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</si>
  <si>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</si>
  <si>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</si>
  <si>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</si>
  <si>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</si>
  <si>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</si>
  <si>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</si>
  <si>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</si>
  <si>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</si>
  <si>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</si>
  <si>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</si>
  <si>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</si>
  <si>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</si>
  <si>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</si>
  <si>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</si>
  <si>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</si>
  <si>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</si>
  <si>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</si>
  <si>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</si>
  <si>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</si>
  <si>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</si>
  <si>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</si>
  <si>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</si>
  <si>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</si>
  <si>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</si>
  <si>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</si>
  <si>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</si>
  <si>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</si>
  <si>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</si>
  <si>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</si>
  <si>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</si>
  <si>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</si>
  <si>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</si>
  <si>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</si>
  <si>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</si>
  <si>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</si>
  <si>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</si>
  <si>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</si>
  <si>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</si>
  <si>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</si>
  <si>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</si>
  <si>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</si>
  <si>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</si>
  <si>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</si>
  <si>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</si>
  <si>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</si>
  <si>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</si>
  <si>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</si>
  <si>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</si>
  <si>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</si>
  <si>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</si>
  <si>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</si>
  <si>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</si>
  <si>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</si>
  <si>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</si>
  <si>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</si>
  <si>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</si>
  <si>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</si>
  <si>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</si>
  <si>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</si>
  <si>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</si>
  <si>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</si>
  <si>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</si>
  <si>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</si>
  <si>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</si>
  <si>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</si>
  <si>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</si>
  <si>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</si>
  <si>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</si>
  <si>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</si>
  <si>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</si>
  <si>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</si>
  <si>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</si>
  <si>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</si>
  <si>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</si>
  <si>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</si>
  <si>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</si>
  <si>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</si>
  <si>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</si>
  <si>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</si>
  <si>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</si>
  <si>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</si>
  <si>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</si>
  <si>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</si>
  <si>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</si>
  <si>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</si>
  <si>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</si>
  <si>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</si>
  <si>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</si>
  <si>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</si>
  <si>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</si>
  <si>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</si>
  <si>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</si>
  <si>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</si>
  <si>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</si>
  <si>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</si>
  <si>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</si>
  <si>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</si>
  <si>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</si>
  <si>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</si>
  <si>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</si>
  <si>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</si>
  <si>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</si>
  <si>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</si>
  <si>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</si>
  <si>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</si>
  <si>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</si>
  <si>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</si>
  <si>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</si>
  <si>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</si>
  <si>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</si>
  <si>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</si>
  <si>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</si>
  <si>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</si>
  <si>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</si>
  <si>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</si>
  <si>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</si>
  <si>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</si>
  <si>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</si>
  <si>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</si>
  <si>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</si>
  <si>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</si>
  <si>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</si>
  <si>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</si>
  <si>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</si>
  <si>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</si>
  <si>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</si>
  <si>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</si>
  <si>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</si>
  <si>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</si>
  <si>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</si>
  <si>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</si>
  <si>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</si>
  <si>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</si>
  <si>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</si>
  <si>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</si>
  <si>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</si>
  <si>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</si>
  <si>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</si>
  <si>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</si>
  <si>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</si>
  <si>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</si>
  <si>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</si>
  <si>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</si>
  <si>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</si>
  <si>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</si>
  <si>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</si>
  <si>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</si>
  <si>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</si>
  <si>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</si>
  <si>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</si>
  <si>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</si>
  <si>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</si>
  <si>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</si>
  <si>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</si>
  <si>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</si>
  <si>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</si>
  <si>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</si>
  <si>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</si>
  <si>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</si>
  <si>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</si>
  <si>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</si>
  <si>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</si>
  <si>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</si>
  <si>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</si>
  <si>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</si>
  <si>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</si>
  <si>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</si>
  <si>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</si>
  <si>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</si>
  <si>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</si>
  <si>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</si>
  <si>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</si>
  <si>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</si>
  <si>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</si>
  <si>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</si>
  <si>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</si>
  <si>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</si>
  <si>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</si>
  <si>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</si>
  <si>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</si>
  <si>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</si>
  <si>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</si>
  <si>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</si>
  <si>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</si>
  <si>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</si>
  <si>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</si>
  <si>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</si>
  <si>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</si>
  <si>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</si>
  <si>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</si>
  <si>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</si>
  <si>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</si>
  <si>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</si>
  <si>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</si>
  <si>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</si>
  <si>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</si>
  <si>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</si>
  <si>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</si>
  <si>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</si>
  <si>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</si>
  <si>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</si>
  <si>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</si>
  <si>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</si>
  <si>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</si>
  <si>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</si>
  <si>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</si>
  <si>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</si>
  <si>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</si>
  <si>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</si>
  <si>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</si>
  <si>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</si>
  <si>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</si>
  <si>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</si>
  <si>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</si>
  <si>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</si>
  <si>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</si>
  <si>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</si>
  <si>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</si>
  <si>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</si>
  <si>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</si>
  <si>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</si>
  <si>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</si>
  <si>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</si>
  <si>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</si>
  <si>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</si>
  <si>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</si>
  <si>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</si>
  <si>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</si>
  <si>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</si>
  <si>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</si>
  <si>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</si>
  <si>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</si>
  <si>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</si>
  <si>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</si>
  <si>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</si>
  <si>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</si>
  <si>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</si>
  <si>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</si>
  <si>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</si>
  <si>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</si>
  <si>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</si>
  <si>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</si>
  <si>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</si>
  <si>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</si>
  <si>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</si>
  <si>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</si>
  <si>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</si>
  <si>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</si>
  <si>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</si>
  <si>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</si>
  <si>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</si>
  <si>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</si>
  <si>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</si>
  <si>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</si>
  <si>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</si>
  <si>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</si>
  <si>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</si>
  <si>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</si>
  <si>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</si>
  <si>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</si>
  <si>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</si>
  <si>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</si>
  <si>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</si>
  <si>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</si>
  <si>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</si>
  <si>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</si>
  <si>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</si>
  <si>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</si>
  <si>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</si>
  <si>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</si>
  <si>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</si>
  <si>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</si>
  <si>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</si>
  <si>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</si>
  <si>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</si>
  <si>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Our main goal is membership retention. After many years of membership loss, last year we turned the tide on this and wish to continue that trend.</t>
  </si>
  <si>
    <t xml:space="preserve">The plan for the conference is to hold it at Novotel Surfers Paradise on the Gold Coast, QLD. A contract has been entered into, and a deposit paid by the prior term of 10,452.00.
The budget for the conference has not been finalised but will be presented by the conference committee at the District Council Meeting on 24 Sept 2024. We are aiming for a net profit of zero, as is tradition in our District.
$2000 in our budget is for the AV at the Conference to cover the costs of the International Speech Contest audio and recording so that the video may be entered for the quarterfinals.
We anticipate between 150-200 pax in attendance at ~$250 per person.
</t>
  </si>
  <si>
    <t>We are seeking sponsorship for our District conference, however none has been finalised and as we are unsure if we will get any, we have not included this in the budget.</t>
  </si>
  <si>
    <t>We do not have a District store.</t>
  </si>
  <si>
    <t>Marketing Outside of Toastmasters is focussed on PR placement, advertising by clubs and advertising by District. We are continuing our Club Marketing Grants of up to $300 per club for membership building activities.</t>
  </si>
  <si>
    <t>We have engaged a public relations company which is working very well already. This is for mainstream media placement of club and member success stories and club events. We also support club use of Meetup, Facebook, LinkedIn &amp; TikTok.</t>
  </si>
  <si>
    <t xml:space="preserve">We are persuing leads in PNG, Fiji &amp; QLD. We have a District statistician to review demographics in the District to develop potential target areas. </t>
  </si>
  <si>
    <t>DLT delivered face to face in Brisbane in February and June will be the primary spend in the budget. We also pay for venue costs for COT in each Division.</t>
  </si>
  <si>
    <t>Our recognition spending includes a substancial Hall of Fame event and awards, pathways pins for members, long service awards for Area, Division &amp; District Conferences.</t>
  </si>
  <si>
    <t>AV for International Speech Contest recording at District level, trophies for Area, Division and District.</t>
  </si>
  <si>
    <t>Insurance, Zoom, Postage, Stationery, Auditors and other small costs.</t>
  </si>
  <si>
    <t>Food and meal expense is primarily for DLT, and for District Leaders at overseas training.</t>
  </si>
  <si>
    <t>Our District is 2.5 times the size of Texas and has considerable travel costs.</t>
  </si>
  <si>
    <t>Lodging expense is primarily for DLT, and for District Leaders at overseas training. Some Area Directors require overnight lodging for their visits as the distance to travel is substancial.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</si>
</sst>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_(* #,##0_);_(* \(#,##0\);_(* &quot;-&quot;??_);_(@_)"/>
    <numFmt numFmtId="167" formatCode="[$-409]mmm\-yy;@"/>
    <numFmt numFmtId="168" formatCode="0.0%"/>
    <numFmt numFmtId="169" formatCode="mm/dd/yy;@"/>
    <numFmt numFmtId="170" formatCode="_(* #,##0.00_);_(* \(#,##0.00\);_(* \-??_);_(@_)"/>
    <numFmt numFmtId="171" formatCode="_(* #,##0_);_(* \(#,##0\);_(* \-??_);_(@_)"/>
    <numFmt numFmtId="172" formatCode="_(\$* #,##0.00_);_(\$* \(#,##0.00\);_(\$* \-??_);_(@_)"/>
  </numFmts>
  <fonts count="53"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
      <sz val="9"/>
      <color indexed="81"/>
      <name val="Tahoma"/>
      <charset val="1"/>
    </font>
    <font>
      <b/>
      <sz val="9"/>
      <color indexed="81"/>
      <name val="Tahoma"/>
      <charset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70" fontId="45" fillId="0" borderId="0" applyBorder="0" applyProtection="0"/>
    <xf numFmtId="172"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165" fontId="2" fillId="24" borderId="0" xfId="28" applyFont="1" applyFill="1" applyBorder="1" applyAlignment="1" applyProtection="1">
      <alignment horizontal="right"/>
    </xf>
    <xf numFmtId="165" fontId="2" fillId="24" borderId="0" xfId="29" applyNumberFormat="1" applyFont="1" applyFill="1" applyBorder="1" applyProtection="1"/>
    <xf numFmtId="165" fontId="2" fillId="24" borderId="0" xfId="28" applyFont="1" applyFill="1" applyBorder="1" applyProtection="1"/>
    <xf numFmtId="166" fontId="3" fillId="24" borderId="0" xfId="28" applyNumberFormat="1" applyFont="1" applyFill="1" applyBorder="1" applyProtection="1"/>
    <xf numFmtId="166" fontId="2" fillId="24" borderId="0" xfId="28" applyNumberFormat="1" applyFont="1" applyFill="1" applyBorder="1" applyProtection="1"/>
    <xf numFmtId="0" fontId="27" fillId="24" borderId="0" xfId="0" applyFont="1" applyFill="1"/>
    <xf numFmtId="0" fontId="28" fillId="24" borderId="0" xfId="0" applyFont="1" applyFill="1"/>
    <xf numFmtId="166" fontId="27" fillId="24" borderId="10" xfId="28" applyNumberFormat="1" applyFont="1" applyFill="1" applyBorder="1" applyAlignment="1" applyProtection="1">
      <alignment horizontal="center" wrapText="1"/>
    </xf>
    <xf numFmtId="166" fontId="2" fillId="24" borderId="11" xfId="28" applyNumberFormat="1" applyFont="1" applyFill="1" applyBorder="1" applyProtection="1"/>
    <xf numFmtId="166"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165"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165" fontId="35" fillId="24" borderId="0" xfId="28" applyFont="1" applyFill="1" applyAlignment="1" applyProtection="1">
      <alignment horizontal="right"/>
    </xf>
    <xf numFmtId="0" fontId="0" fillId="0" borderId="12" xfId="0" applyBorder="1" applyAlignment="1" applyProtection="1">
      <alignment horizontal="center"/>
      <protection locked="0"/>
    </xf>
    <xf numFmtId="169" fontId="24" fillId="24" borderId="0" xfId="0" applyNumberFormat="1" applyFont="1" applyFill="1"/>
    <xf numFmtId="165"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165" fontId="37" fillId="24" borderId="0" xfId="28" applyFont="1" applyFill="1" applyBorder="1" applyAlignment="1" applyProtection="1">
      <alignment horizontal="center"/>
    </xf>
    <xf numFmtId="165" fontId="35" fillId="24" borderId="0" xfId="39" applyNumberFormat="1" applyFont="1" applyFill="1" applyAlignment="1">
      <alignment horizontal="right"/>
    </xf>
    <xf numFmtId="166" fontId="35" fillId="24" borderId="0" xfId="39" applyNumberFormat="1" applyFont="1" applyFill="1"/>
    <xf numFmtId="166" fontId="24" fillId="24" borderId="0" xfId="39" applyNumberFormat="1" applyFont="1" applyFill="1"/>
    <xf numFmtId="166" fontId="35" fillId="24" borderId="0" xfId="39" applyNumberFormat="1" applyFont="1" applyFill="1" applyAlignment="1">
      <alignment horizontal="right"/>
    </xf>
    <xf numFmtId="166" fontId="35" fillId="24" borderId="0" xfId="28" applyNumberFormat="1" applyFont="1" applyFill="1" applyBorder="1" applyProtection="1"/>
    <xf numFmtId="0" fontId="36" fillId="24" borderId="0" xfId="43" applyFont="1" applyFill="1" applyAlignment="1" applyProtection="1">
      <alignment horizontal="right" vertical="top"/>
    </xf>
    <xf numFmtId="166" fontId="24" fillId="24" borderId="0" xfId="28" applyNumberFormat="1" applyFont="1" applyFill="1" applyAlignment="1" applyProtection="1"/>
    <xf numFmtId="166" fontId="35" fillId="24" borderId="0" xfId="28" applyNumberFormat="1" applyFont="1" applyFill="1" applyBorder="1" applyAlignment="1" applyProtection="1"/>
    <xf numFmtId="166"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165"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165" fontId="0" fillId="0" borderId="0" xfId="28" applyFont="1" applyProtection="1"/>
    <xf numFmtId="165" fontId="0" fillId="0" borderId="0" xfId="0" applyNumberFormat="1"/>
    <xf numFmtId="165"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6" fontId="29" fillId="24" borderId="0" xfId="28" applyNumberFormat="1" applyFont="1" applyFill="1" applyAlignment="1" applyProtection="1">
      <alignment horizontal="center" wrapText="1"/>
    </xf>
    <xf numFmtId="166" fontId="29" fillId="24" borderId="0" xfId="28" applyNumberFormat="1" applyFont="1" applyFill="1" applyAlignment="1" applyProtection="1">
      <alignment horizontal="center"/>
    </xf>
    <xf numFmtId="167"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165" fontId="28" fillId="24" borderId="0" xfId="0" applyNumberFormat="1" applyFont="1" applyFill="1"/>
    <xf numFmtId="0" fontId="2" fillId="24" borderId="0" xfId="0" applyFont="1" applyFill="1"/>
    <xf numFmtId="0" fontId="2" fillId="24" borderId="0" xfId="0" applyFont="1" applyFill="1" applyAlignment="1">
      <alignment horizontal="center"/>
    </xf>
    <xf numFmtId="166"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6" fontId="3" fillId="24" borderId="11" xfId="28" applyNumberFormat="1" applyFont="1" applyFill="1" applyBorder="1" applyProtection="1"/>
    <xf numFmtId="166" fontId="3" fillId="24" borderId="13" xfId="28" applyNumberFormat="1" applyFont="1" applyFill="1" applyBorder="1" applyProtection="1"/>
    <xf numFmtId="0" fontId="28" fillId="24" borderId="0" xfId="0" applyFont="1" applyFill="1" applyAlignment="1">
      <alignment horizontal="left" vertical="top" wrapText="1"/>
    </xf>
    <xf numFmtId="166" fontId="3" fillId="24" borderId="14" xfId="28" applyNumberFormat="1" applyFont="1" applyFill="1" applyBorder="1" applyProtection="1"/>
    <xf numFmtId="0" fontId="30" fillId="24" borderId="0" xfId="0" applyFont="1" applyFill="1"/>
    <xf numFmtId="166" fontId="2" fillId="24" borderId="14" xfId="28" applyNumberFormat="1" applyFont="1" applyFill="1" applyBorder="1" applyProtection="1"/>
    <xf numFmtId="166" fontId="28" fillId="24" borderId="0" xfId="0" applyNumberFormat="1" applyFont="1" applyFill="1"/>
    <xf numFmtId="166" fontId="3" fillId="24" borderId="12" xfId="28" applyNumberFormat="1" applyFont="1" applyFill="1" applyBorder="1" applyProtection="1"/>
    <xf numFmtId="166" fontId="2" fillId="24" borderId="10" xfId="28" applyNumberFormat="1" applyFont="1" applyFill="1" applyBorder="1" applyProtection="1"/>
    <xf numFmtId="166" fontId="4" fillId="24" borderId="0" xfId="28" applyNumberFormat="1" applyFont="1" applyFill="1" applyBorder="1" applyProtection="1"/>
    <xf numFmtId="166" fontId="2" fillId="24" borderId="12" xfId="28" applyNumberFormat="1" applyFont="1" applyFill="1" applyBorder="1" applyProtection="1"/>
    <xf numFmtId="166"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7" fontId="25" fillId="24" borderId="0" xfId="0" applyNumberFormat="1" applyFont="1" applyFill="1" applyAlignment="1">
      <alignment horizontal="center"/>
    </xf>
    <xf numFmtId="0" fontId="0" fillId="24" borderId="0" xfId="0" applyFill="1" applyAlignment="1">
      <alignment horizontal="center"/>
    </xf>
    <xf numFmtId="166" fontId="0" fillId="24" borderId="0" xfId="28" applyNumberFormat="1" applyFont="1" applyFill="1" applyProtection="1"/>
    <xf numFmtId="166"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6" fontId="0" fillId="24" borderId="11" xfId="0" applyNumberFormat="1" applyFill="1" applyBorder="1"/>
    <xf numFmtId="166"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8" fontId="0" fillId="24" borderId="0" xfId="42" applyNumberFormat="1" applyFont="1" applyFill="1" applyBorder="1" applyProtection="1"/>
    <xf numFmtId="168"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165"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8"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70" fontId="45" fillId="26" borderId="19" xfId="48" applyFill="1" applyBorder="1" applyProtection="1">
      <protection locked="0"/>
    </xf>
    <xf numFmtId="0" fontId="45" fillId="26" borderId="19" xfId="47" applyFill="1" applyBorder="1" applyProtection="1">
      <protection locked="0"/>
    </xf>
    <xf numFmtId="171" fontId="47" fillId="0" borderId="33" xfId="48" applyNumberFormat="1" applyFont="1" applyBorder="1" applyAlignment="1" applyProtection="1">
      <alignment horizontal="center" wrapText="1"/>
      <protection locked="0"/>
    </xf>
    <xf numFmtId="171" fontId="48" fillId="0" borderId="34" xfId="51" applyNumberFormat="1" applyFont="1" applyBorder="1" applyAlignment="1" applyProtection="1">
      <protection locked="0"/>
    </xf>
    <xf numFmtId="166" fontId="2" fillId="24" borderId="35" xfId="28" applyNumberFormat="1" applyFont="1" applyFill="1" applyBorder="1" applyProtection="1"/>
    <xf numFmtId="166" fontId="2" fillId="24" borderId="36" xfId="28" applyNumberFormat="1" applyFont="1" applyFill="1" applyBorder="1" applyProtection="1"/>
    <xf numFmtId="171" fontId="48" fillId="0" borderId="37" xfId="51" applyNumberFormat="1" applyFont="1" applyBorder="1" applyAlignment="1" applyProtection="1">
      <protection locked="0"/>
    </xf>
    <xf numFmtId="171" fontId="48" fillId="0" borderId="38" xfId="51" applyNumberFormat="1" applyFont="1" applyBorder="1" applyAlignment="1" applyProtection="1">
      <protection locked="0"/>
    </xf>
    <xf numFmtId="171" fontId="48" fillId="0" borderId="39" xfId="51" applyNumberFormat="1" applyFont="1" applyBorder="1" applyAlignment="1" applyProtection="1">
      <protection locked="0"/>
    </xf>
    <xf numFmtId="171" fontId="48" fillId="0" borderId="40" xfId="51" applyNumberFormat="1" applyFont="1" applyBorder="1" applyAlignment="1" applyProtection="1">
      <protection locked="0"/>
    </xf>
    <xf numFmtId="171" fontId="48" fillId="0" borderId="41" xfId="51" applyNumberFormat="1" applyFont="1" applyBorder="1" applyAlignment="1" applyProtection="1">
      <protection locked="0"/>
    </xf>
    <xf numFmtId="166" fontId="2" fillId="24" borderId="42" xfId="28" applyNumberFormat="1" applyFont="1" applyFill="1" applyBorder="1" applyProtection="1"/>
    <xf numFmtId="166" fontId="2" fillId="24" borderId="43" xfId="28" applyNumberFormat="1" applyFont="1" applyFill="1" applyBorder="1" applyProtection="1"/>
    <xf numFmtId="166" fontId="3" fillId="24" borderId="44" xfId="28" applyNumberFormat="1" applyFont="1" applyFill="1" applyBorder="1" applyProtection="1"/>
    <xf numFmtId="166" fontId="3" fillId="0" borderId="32" xfId="28" applyNumberFormat="1" applyFont="1" applyFill="1" applyBorder="1" applyProtection="1">
      <protection locked="0"/>
    </xf>
    <xf numFmtId="166" fontId="3" fillId="24" borderId="35" xfId="28" applyNumberFormat="1" applyFont="1" applyFill="1" applyBorder="1" applyProtection="1"/>
    <xf numFmtId="0" fontId="1" fillId="0" borderId="0" xfId="0" applyFont="1"/>
    <xf numFmtId="165" fontId="32" fillId="0" borderId="0" xfId="28" applyFont="1" applyFill="1" applyAlignment="1" applyProtection="1">
      <alignment horizontal="center" vertical="center"/>
    </xf>
    <xf numFmtId="165"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6" fontId="1" fillId="24" borderId="0" xfId="0" applyNumberFormat="1" applyFont="1" applyFill="1"/>
    <xf numFmtId="166" fontId="25" fillId="24" borderId="0" xfId="0" applyNumberFormat="1" applyFont="1" applyFill="1"/>
    <xf numFmtId="168" fontId="49" fillId="24" borderId="0" xfId="42" applyNumberFormat="1" applyFont="1" applyFill="1" applyBorder="1" applyAlignment="1" applyProtection="1">
      <alignment horizontal="center"/>
    </xf>
    <xf numFmtId="168" fontId="1" fillId="24" borderId="18" xfId="42" applyNumberFormat="1" applyFont="1" applyFill="1" applyBorder="1" applyProtection="1"/>
    <xf numFmtId="168"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6" fontId="0" fillId="27" borderId="0" xfId="28" applyNumberFormat="1" applyFont="1" applyFill="1" applyProtection="1"/>
    <xf numFmtId="166" fontId="0" fillId="27" borderId="0" xfId="0" applyNumberFormat="1" applyFill="1"/>
    <xf numFmtId="0" fontId="0" fillId="27" borderId="0" xfId="0" applyFill="1"/>
    <xf numFmtId="166" fontId="33" fillId="24" borderId="45" xfId="0" applyNumberFormat="1" applyFont="1" applyFill="1" applyBorder="1"/>
    <xf numFmtId="166" fontId="1" fillId="24" borderId="14" xfId="0" applyNumberFormat="1" applyFont="1" applyFill="1" applyBorder="1"/>
    <xf numFmtId="166"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6" fontId="33" fillId="27" borderId="14" xfId="0" applyNumberFormat="1" applyFont="1" applyFill="1" applyBorder="1"/>
    <xf numFmtId="0" fontId="1" fillId="24" borderId="0" xfId="0" applyFont="1" applyFill="1"/>
    <xf numFmtId="171" fontId="48" fillId="0" borderId="46" xfId="51" applyNumberFormat="1" applyFont="1" applyBorder="1" applyAlignment="1" applyProtection="1">
      <protection locked="0"/>
    </xf>
    <xf numFmtId="166" fontId="3" fillId="24" borderId="47" xfId="28" applyNumberFormat="1" applyFont="1" applyFill="1" applyBorder="1" applyProtection="1"/>
    <xf numFmtId="171"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165" fontId="27" fillId="24" borderId="26" xfId="0" applyNumberFormat="1" applyFont="1" applyFill="1" applyBorder="1" applyAlignment="1">
      <alignment horizontal="center"/>
    </xf>
    <xf numFmtId="165" fontId="27" fillId="24" borderId="27" xfId="0" applyNumberFormat="1" applyFont="1" applyFill="1" applyBorder="1" applyAlignment="1">
      <alignment horizontal="center"/>
    </xf>
    <xf numFmtId="165"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Lou Cervetto" id="{EA85D244-B853-4BC5-8B95-253CB8BDC4E5}" userId="bb828a06fa4ba25d"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1" dT="2024-08-23T17:34:29.44" personId="{EA85D244-B853-4BC5-8B95-253CB8BDC4E5}" id="{E323C437-BF36-421B-9D76-3C73397A967E}">
    <text>Novotel pre-payment June 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F68" dT="2024-08-21T14:44:55.46" personId="{EA85D244-B853-4BC5-8B95-253CB8BDC4E5}" id="{BA12841B-81B8-4DBA-B6AD-67E905FEE633}">
    <text>Membership Retention Award</text>
  </threadedComment>
  <threadedComment ref="L68" dT="2024-08-21T14:44:55.46" personId="{EA85D244-B853-4BC5-8B95-253CB8BDC4E5}" id="{62D98E03-CF05-46FB-B1D4-5237DAF516D4}">
    <text>Membership Retention Award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9.xm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zoomScale="80" zoomScaleNormal="80" workbookViewId="0">
      <pane xSplit="1" ySplit="6" topLeftCell="B16" activePane="bottomRight" state="frozen"/>
      <selection activeCell="B1" sqref="B1"/>
      <selection pane="topRight" activeCell="B1" sqref="B1"/>
      <selection pane="bottomLeft" activeCell="B1" sqref="B1"/>
      <selection pane="bottomRight" activeCell="C28" sqref="C28"/>
    </sheetView>
  </sheetViews>
  <sheetFormatPr defaultColWidth="9.19921875" defaultRowHeight="12.75" x14ac:dyDescent="0.35"/>
  <cols>
    <col min="1" max="1" width="36.53125" style="80" customWidth="1"/>
    <col min="2" max="13" width="12.265625" style="80" customWidth="1"/>
    <col min="14" max="14" width="15.19921875" style="80" customWidth="1"/>
    <col min="15" max="18" width="9.19921875" style="80"/>
    <col min="19" max="21" width="9.19921875" style="80" customWidth="1"/>
    <col min="22" max="26" width="9.19921875" style="80" hidden="1" customWidth="1"/>
    <col min="27" max="27" width="11.73046875" style="80" hidden="1" customWidth="1"/>
    <col min="28" max="28" width="11.19921875" style="80" hidden="1" customWidth="1"/>
    <col min="29" max="29" width="9.19921875" style="80" hidden="1" customWidth="1"/>
    <col min="30" max="30" width="9.19921875" style="80" customWidth="1"/>
    <col min="31" max="16384" width="9.19921875" style="80"/>
  </cols>
  <sheetData>
    <row r="1" spans="1:29" ht="13.15" x14ac:dyDescent="0.4">
      <c r="A1" s="79" t="s">
        <v>120</v>
      </c>
      <c r="B1" s="19">
        <v>69</v>
      </c>
      <c r="AC1" s="108" t="s">
        <v>194</v>
      </c>
    </row>
    <row r="2" spans="1:29" ht="13.15" x14ac:dyDescent="0.4">
      <c r="A2" s="79" t="s">
        <v>119</v>
      </c>
      <c r="B2" s="155" t="s">
        <v>188</v>
      </c>
    </row>
    <row r="3" spans="1:29" ht="13.15" x14ac:dyDescent="0.4">
      <c r="A3" s="79" t="s">
        <v>183</v>
      </c>
      <c r="B3" s="81" t="s">
        <v>394</v>
      </c>
    </row>
    <row r="4" spans="1:29" ht="13.15" x14ac:dyDescent="0.4">
      <c r="A4" s="79"/>
    </row>
    <row r="5" spans="1:29" x14ac:dyDescent="0.35">
      <c r="A5" s="82" t="s">
        <v>194</v>
      </c>
    </row>
    <row r="6" spans="1:29" ht="16.5" x14ac:dyDescent="0.85">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35">
      <c r="A7" s="16" t="s">
        <v>383</v>
      </c>
      <c r="B7" s="85">
        <f>'Membership Dues Allocation '!C7</f>
        <v>1475.41</v>
      </c>
      <c r="C7" s="85">
        <f>'Membership Dues Allocation '!D7</f>
        <v>4200.7700000000004</v>
      </c>
      <c r="D7" s="85">
        <f>'Membership Dues Allocation '!E7</f>
        <v>36251.01</v>
      </c>
      <c r="E7" s="85">
        <f>'Membership Dues Allocation '!F7</f>
        <v>7504.33</v>
      </c>
      <c r="F7" s="85">
        <f>'Membership Dues Allocation '!G7</f>
        <v>2469.3000000000002</v>
      </c>
      <c r="G7" s="85">
        <f>'Membership Dues Allocation '!H7</f>
        <v>1624.12</v>
      </c>
      <c r="H7" s="85">
        <f>'Membership Dues Allocation '!I7</f>
        <v>2030.7</v>
      </c>
      <c r="I7" s="85">
        <f>'Membership Dues Allocation '!J7</f>
        <v>6501</v>
      </c>
      <c r="J7" s="85">
        <f>'Membership Dues Allocation '!K7</f>
        <v>33703.07</v>
      </c>
      <c r="K7" s="85">
        <f>'Membership Dues Allocation '!L7</f>
        <v>6640.75</v>
      </c>
      <c r="L7" s="85">
        <f>'Membership Dues Allocation '!M7</f>
        <v>2722.6</v>
      </c>
      <c r="M7" s="85">
        <f>'Membership Dues Allocation '!N7</f>
        <v>4687.5600000000004</v>
      </c>
      <c r="N7" s="86">
        <f t="shared" ref="N7:N12" si="0">SUM(B7:M7)</f>
        <v>109810.62000000001</v>
      </c>
      <c r="AA7" s="87" t="s">
        <v>192</v>
      </c>
      <c r="AB7" s="80" t="s">
        <v>114</v>
      </c>
    </row>
    <row r="8" spans="1:29" x14ac:dyDescent="0.35">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0</v>
      </c>
      <c r="L8" s="85">
        <f>Conferences!M24</f>
        <v>0</v>
      </c>
      <c r="M8" s="85">
        <f>Conferences!N24</f>
        <v>0</v>
      </c>
      <c r="N8" s="86">
        <f t="shared" si="0"/>
        <v>0</v>
      </c>
      <c r="AA8" s="80">
        <v>1</v>
      </c>
      <c r="AB8" s="80" t="s">
        <v>217</v>
      </c>
    </row>
    <row r="9" spans="1:29" x14ac:dyDescent="0.35">
      <c r="A9" s="16" t="s">
        <v>243</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35">
      <c r="A10" s="16" t="s">
        <v>282</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275</v>
      </c>
    </row>
    <row r="11" spans="1:29" x14ac:dyDescent="0.35">
      <c r="A11" s="16" t="s">
        <v>253</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35">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35">
      <c r="A13" s="88" t="s">
        <v>244</v>
      </c>
      <c r="B13" s="89">
        <f t="shared" ref="B13:N13" si="1">SUM(B7:B12)</f>
        <v>1475.41</v>
      </c>
      <c r="C13" s="89">
        <f t="shared" si="1"/>
        <v>4200.7700000000004</v>
      </c>
      <c r="D13" s="89">
        <f t="shared" si="1"/>
        <v>36251.01</v>
      </c>
      <c r="E13" s="89">
        <f t="shared" si="1"/>
        <v>7504.33</v>
      </c>
      <c r="F13" s="89">
        <f t="shared" si="1"/>
        <v>2469.3000000000002</v>
      </c>
      <c r="G13" s="89">
        <f t="shared" si="1"/>
        <v>1624.12</v>
      </c>
      <c r="H13" s="89">
        <f t="shared" si="1"/>
        <v>2030.7</v>
      </c>
      <c r="I13" s="89">
        <f t="shared" si="1"/>
        <v>6501</v>
      </c>
      <c r="J13" s="89">
        <f t="shared" si="1"/>
        <v>33703.07</v>
      </c>
      <c r="K13" s="89">
        <f t="shared" si="1"/>
        <v>6640.75</v>
      </c>
      <c r="L13" s="89">
        <f t="shared" si="1"/>
        <v>2722.6</v>
      </c>
      <c r="M13" s="89">
        <f t="shared" si="1"/>
        <v>4687.5600000000004</v>
      </c>
      <c r="N13" s="89">
        <f t="shared" si="1"/>
        <v>109810.62000000001</v>
      </c>
      <c r="AA13" s="80">
        <v>6</v>
      </c>
      <c r="AB13" s="80" t="s">
        <v>185</v>
      </c>
    </row>
    <row r="14" spans="1:29" x14ac:dyDescent="0.35">
      <c r="A14" s="88"/>
      <c r="B14" s="86"/>
      <c r="C14" s="86"/>
      <c r="D14" s="86"/>
      <c r="E14" s="86"/>
      <c r="F14" s="86"/>
      <c r="G14" s="86"/>
      <c r="H14" s="86"/>
      <c r="I14" s="86"/>
      <c r="J14" s="86"/>
      <c r="K14" s="86"/>
      <c r="L14" s="86"/>
      <c r="M14" s="86"/>
      <c r="N14" s="86"/>
    </row>
    <row r="15" spans="1:29" x14ac:dyDescent="0.35">
      <c r="A15" s="16" t="s">
        <v>391</v>
      </c>
      <c r="B15" s="86">
        <f>'TI Allocation'!C11</f>
        <v>457.54</v>
      </c>
      <c r="C15" s="86">
        <f>'TI Allocation'!D11</f>
        <v>457.54</v>
      </c>
      <c r="D15" s="86">
        <f>'TI Allocation'!E11</f>
        <v>457.54</v>
      </c>
      <c r="E15" s="86">
        <f>'TI Allocation'!F11</f>
        <v>457.54</v>
      </c>
      <c r="F15" s="86">
        <f>'TI Allocation'!G11</f>
        <v>457.54</v>
      </c>
      <c r="G15" s="86">
        <f>'TI Allocation'!H11</f>
        <v>457.54</v>
      </c>
      <c r="H15" s="86">
        <f>'TI Allocation'!I11</f>
        <v>457.54</v>
      </c>
      <c r="I15" s="86">
        <f>'TI Allocation'!J11</f>
        <v>457.54</v>
      </c>
      <c r="J15" s="86">
        <f>'TI Allocation'!K11</f>
        <v>457.54</v>
      </c>
      <c r="K15" s="86">
        <f>'TI Allocation'!L11</f>
        <v>457.54</v>
      </c>
      <c r="L15" s="86">
        <f>'TI Allocation'!M11</f>
        <v>457.54</v>
      </c>
      <c r="M15" s="86">
        <f>'TI Allocation'!N11</f>
        <v>457.54</v>
      </c>
      <c r="N15" s="86">
        <f>SUM(B15:M15)</f>
        <v>5490.4800000000005</v>
      </c>
      <c r="AA15" s="80">
        <v>7</v>
      </c>
      <c r="AB15" s="80" t="s">
        <v>187</v>
      </c>
    </row>
    <row r="16" spans="1:29" x14ac:dyDescent="0.35">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0</v>
      </c>
      <c r="L16" s="85">
        <f>Conferences!M47</f>
        <v>0</v>
      </c>
      <c r="M16" s="85">
        <f>Conferences!N47</f>
        <v>0</v>
      </c>
      <c r="N16" s="86">
        <f>SUM(B16:M16)</f>
        <v>0</v>
      </c>
      <c r="AA16" s="80">
        <v>8</v>
      </c>
      <c r="AB16" s="80" t="s">
        <v>202</v>
      </c>
    </row>
    <row r="17" spans="1:28" x14ac:dyDescent="0.35">
      <c r="A17" s="16" t="s">
        <v>246</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35">
      <c r="A18" s="16" t="s">
        <v>251</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35">
      <c r="A19" s="16" t="s">
        <v>278</v>
      </c>
      <c r="B19" s="85">
        <f>'Marketing Outside Toastmasters'!C23</f>
        <v>0</v>
      </c>
      <c r="C19" s="85">
        <f>'Marketing Outside Toastmasters'!D23</f>
        <v>325</v>
      </c>
      <c r="D19" s="85">
        <f>'Marketing Outside Toastmasters'!E23</f>
        <v>1025</v>
      </c>
      <c r="E19" s="85">
        <f>'Marketing Outside Toastmasters'!F23</f>
        <v>425</v>
      </c>
      <c r="F19" s="85">
        <f>'Marketing Outside Toastmasters'!G23</f>
        <v>325</v>
      </c>
      <c r="G19" s="85">
        <f>'Marketing Outside Toastmasters'!H23</f>
        <v>0</v>
      </c>
      <c r="H19" s="85">
        <f>'Marketing Outside Toastmasters'!I23</f>
        <v>800</v>
      </c>
      <c r="I19" s="85">
        <f>'Marketing Outside Toastmasters'!J23</f>
        <v>200</v>
      </c>
      <c r="J19" s="85">
        <f>'Marketing Outside Toastmasters'!K23</f>
        <v>2300</v>
      </c>
      <c r="K19" s="85">
        <f>'Marketing Outside Toastmasters'!L23</f>
        <v>2000</v>
      </c>
      <c r="L19" s="85">
        <f>'Marketing Outside Toastmasters'!M23</f>
        <v>1300</v>
      </c>
      <c r="M19" s="85">
        <f>'Marketing Outside Toastmasters'!N23</f>
        <v>1300</v>
      </c>
      <c r="N19" s="86">
        <f t="shared" si="2"/>
        <v>10000</v>
      </c>
      <c r="AA19" s="80">
        <v>11</v>
      </c>
      <c r="AB19" s="80" t="s">
        <v>216</v>
      </c>
    </row>
    <row r="20" spans="1:28" x14ac:dyDescent="0.35">
      <c r="A20" s="16" t="s">
        <v>324</v>
      </c>
      <c r="B20" s="85">
        <f>Recognition!C75</f>
        <v>483.33333333333331</v>
      </c>
      <c r="C20" s="85">
        <f>Recognition!D75</f>
        <v>1583.3333333333333</v>
      </c>
      <c r="D20" s="85">
        <f>Recognition!E75</f>
        <v>1333.3333333333333</v>
      </c>
      <c r="E20" s="85">
        <f>Recognition!F75</f>
        <v>3388.3333333333335</v>
      </c>
      <c r="F20" s="85">
        <f>Recognition!G75</f>
        <v>2066.6666666666665</v>
      </c>
      <c r="G20" s="85">
        <f>Recognition!H75</f>
        <v>83.333333333333329</v>
      </c>
      <c r="H20" s="85">
        <f>Recognition!I75</f>
        <v>83.333333333333329</v>
      </c>
      <c r="I20" s="85">
        <f>Recognition!J75</f>
        <v>1975</v>
      </c>
      <c r="J20" s="85">
        <f>Recognition!K75</f>
        <v>983.33333333333337</v>
      </c>
      <c r="K20" s="85">
        <f>Recognition!L75</f>
        <v>163.33333333333331</v>
      </c>
      <c r="L20" s="85">
        <f>Recognition!M75</f>
        <v>1428.3333333333333</v>
      </c>
      <c r="M20" s="85">
        <f>Recognition!N75</f>
        <v>333.33333333333331</v>
      </c>
      <c r="N20" s="86">
        <f t="shared" si="2"/>
        <v>13905.000000000004</v>
      </c>
      <c r="AA20" s="80">
        <v>12</v>
      </c>
      <c r="AB20" s="80" t="s">
        <v>274</v>
      </c>
    </row>
    <row r="21" spans="1:28" x14ac:dyDescent="0.35">
      <c r="A21" s="16" t="s">
        <v>325</v>
      </c>
      <c r="B21" s="85">
        <f>'Club Growth'!C88</f>
        <v>1000</v>
      </c>
      <c r="C21" s="85">
        <f>'Club Growth'!D88</f>
        <v>1000</v>
      </c>
      <c r="D21" s="85">
        <f>'Club Growth'!E88</f>
        <v>1000</v>
      </c>
      <c r="E21" s="85">
        <f>'Club Growth'!F88</f>
        <v>1000</v>
      </c>
      <c r="F21" s="85">
        <f>'Club Growth'!G88</f>
        <v>1000</v>
      </c>
      <c r="G21" s="85">
        <f>'Club Growth'!H88</f>
        <v>1000</v>
      </c>
      <c r="H21" s="85">
        <f>'Club Growth'!I88</f>
        <v>1000</v>
      </c>
      <c r="I21" s="85">
        <f>'Club Growth'!J88</f>
        <v>1000</v>
      </c>
      <c r="J21" s="85">
        <f>'Club Growth'!K88</f>
        <v>1000</v>
      </c>
      <c r="K21" s="85">
        <f>'Club Growth'!L88</f>
        <v>1000</v>
      </c>
      <c r="L21" s="85">
        <f>'Club Growth'!M88</f>
        <v>1000</v>
      </c>
      <c r="M21" s="85">
        <f>'Club Growth'!N88</f>
        <v>1000</v>
      </c>
      <c r="N21" s="86">
        <f t="shared" si="2"/>
        <v>12000</v>
      </c>
      <c r="AA21" s="80">
        <v>13</v>
      </c>
      <c r="AB21" s="150" t="s">
        <v>204</v>
      </c>
    </row>
    <row r="22" spans="1:28" x14ac:dyDescent="0.35">
      <c r="A22" s="16" t="s">
        <v>279</v>
      </c>
      <c r="B22" s="85">
        <f>'Public Relations'!C28</f>
        <v>0</v>
      </c>
      <c r="C22" s="85">
        <f>'Public Relations'!D28</f>
        <v>2100</v>
      </c>
      <c r="D22" s="85">
        <f>'Public Relations'!E28</f>
        <v>240</v>
      </c>
      <c r="E22" s="85">
        <f>'Public Relations'!F28</f>
        <v>2000</v>
      </c>
      <c r="F22" s="85">
        <f>'Public Relations'!G28</f>
        <v>0</v>
      </c>
      <c r="G22" s="85">
        <f>'Public Relations'!H28</f>
        <v>0</v>
      </c>
      <c r="H22" s="85">
        <f>'Public Relations'!I28</f>
        <v>3000</v>
      </c>
      <c r="I22" s="85">
        <f>'Public Relations'!J28</f>
        <v>0</v>
      </c>
      <c r="J22" s="85">
        <f>'Public Relations'!K28</f>
        <v>0</v>
      </c>
      <c r="K22" s="85">
        <f>'Public Relations'!L28</f>
        <v>0</v>
      </c>
      <c r="L22" s="85">
        <f>'Public Relations'!M28</f>
        <v>0</v>
      </c>
      <c r="M22" s="85">
        <f>'Public Relations'!N28</f>
        <v>720</v>
      </c>
      <c r="N22" s="86">
        <f t="shared" si="2"/>
        <v>8060</v>
      </c>
      <c r="AA22" s="80">
        <v>14</v>
      </c>
      <c r="AB22" s="80" t="s">
        <v>198</v>
      </c>
    </row>
    <row r="23" spans="1:28" s="150" customFormat="1" x14ac:dyDescent="0.35">
      <c r="A23" s="147" t="s">
        <v>249</v>
      </c>
      <c r="B23" s="148">
        <f>'Education and Training'!C92</f>
        <v>875</v>
      </c>
      <c r="C23" s="148">
        <f>'Education and Training'!D92</f>
        <v>875</v>
      </c>
      <c r="D23" s="148">
        <f>'Education and Training'!E92</f>
        <v>0</v>
      </c>
      <c r="E23" s="148">
        <f>'Education and Training'!F92</f>
        <v>0</v>
      </c>
      <c r="F23" s="148">
        <f>'Education and Training'!G92</f>
        <v>0</v>
      </c>
      <c r="G23" s="148">
        <f>'Education and Training'!H92</f>
        <v>0</v>
      </c>
      <c r="H23" s="148">
        <f>'Education and Training'!I92</f>
        <v>0</v>
      </c>
      <c r="I23" s="148">
        <f>'Education and Training'!J92</f>
        <v>4000</v>
      </c>
      <c r="J23" s="148">
        <f>'Education and Training'!K92</f>
        <v>0</v>
      </c>
      <c r="K23" s="148">
        <f>'Education and Training'!L92</f>
        <v>0</v>
      </c>
      <c r="L23" s="148">
        <f>'Education and Training'!M92</f>
        <v>0</v>
      </c>
      <c r="M23" s="148">
        <f>'Education and Training'!N92</f>
        <v>5750</v>
      </c>
      <c r="N23" s="149">
        <f t="shared" si="2"/>
        <v>11500</v>
      </c>
      <c r="AA23" s="150">
        <v>15</v>
      </c>
      <c r="AB23" s="80" t="s">
        <v>200</v>
      </c>
    </row>
    <row r="24" spans="1:28" x14ac:dyDescent="0.35">
      <c r="A24" s="16" t="s">
        <v>250</v>
      </c>
      <c r="B24" s="85">
        <f>'Speech Contest'!C53</f>
        <v>0</v>
      </c>
      <c r="C24" s="85">
        <f>'Speech Contest'!D53</f>
        <v>0</v>
      </c>
      <c r="D24" s="85">
        <f>'Speech Contest'!E53</f>
        <v>530</v>
      </c>
      <c r="E24" s="85">
        <f>'Speech Contest'!F53</f>
        <v>530</v>
      </c>
      <c r="F24" s="85">
        <f>'Speech Contest'!G53</f>
        <v>530</v>
      </c>
      <c r="G24" s="85">
        <f>'Speech Contest'!H53</f>
        <v>0</v>
      </c>
      <c r="H24" s="85">
        <f>'Speech Contest'!I53</f>
        <v>0</v>
      </c>
      <c r="I24" s="85">
        <f>'Speech Contest'!J53</f>
        <v>310</v>
      </c>
      <c r="J24" s="85">
        <f>'Speech Contest'!K53</f>
        <v>200</v>
      </c>
      <c r="K24" s="85">
        <f>'Speech Contest'!L53</f>
        <v>200</v>
      </c>
      <c r="L24" s="85">
        <f>'Speech Contest'!M53</f>
        <v>3000</v>
      </c>
      <c r="M24" s="85">
        <f>'Speech Contest'!N53</f>
        <v>0</v>
      </c>
      <c r="N24" s="86">
        <f t="shared" si="2"/>
        <v>5300</v>
      </c>
      <c r="AA24" s="80">
        <v>16</v>
      </c>
      <c r="AB24" s="80" t="s">
        <v>205</v>
      </c>
    </row>
    <row r="25" spans="1:28" x14ac:dyDescent="0.35">
      <c r="A25" s="16" t="s">
        <v>248</v>
      </c>
      <c r="B25" s="85">
        <f>Administration!C35</f>
        <v>65</v>
      </c>
      <c r="C25" s="85">
        <f>Administration!D35</f>
        <v>74</v>
      </c>
      <c r="D25" s="85">
        <f>Administration!E35</f>
        <v>74</v>
      </c>
      <c r="E25" s="85">
        <f>Administration!F35</f>
        <v>424</v>
      </c>
      <c r="F25" s="85">
        <f>Administration!G35</f>
        <v>74</v>
      </c>
      <c r="G25" s="85">
        <f>Administration!H35</f>
        <v>74</v>
      </c>
      <c r="H25" s="85">
        <f>Administration!I35</f>
        <v>74</v>
      </c>
      <c r="I25" s="85">
        <f>Administration!J35</f>
        <v>74</v>
      </c>
      <c r="J25" s="85">
        <f>Administration!K35</f>
        <v>74</v>
      </c>
      <c r="K25" s="85">
        <f>Administration!L35</f>
        <v>74</v>
      </c>
      <c r="L25" s="85">
        <f>Administration!M35</f>
        <v>764</v>
      </c>
      <c r="M25" s="85">
        <f>Administration!N35</f>
        <v>1825</v>
      </c>
      <c r="N25" s="86">
        <f>SUM(B25:M25)</f>
        <v>3670</v>
      </c>
      <c r="AA25" s="80">
        <v>17</v>
      </c>
      <c r="AB25" s="80" t="s">
        <v>386</v>
      </c>
    </row>
    <row r="26" spans="1:28" x14ac:dyDescent="0.35">
      <c r="A26" s="16" t="s">
        <v>280</v>
      </c>
      <c r="B26" s="85">
        <f>'Food and Meals'!C75</f>
        <v>0</v>
      </c>
      <c r="C26" s="85">
        <f>'Food and Meals'!D75</f>
        <v>550</v>
      </c>
      <c r="D26" s="85">
        <f>'Food and Meals'!E75</f>
        <v>0</v>
      </c>
      <c r="E26" s="85">
        <f>'Food and Meals'!F75</f>
        <v>0</v>
      </c>
      <c r="F26" s="85">
        <f>'Food and Meals'!G75</f>
        <v>0</v>
      </c>
      <c r="G26" s="85">
        <f>'Food and Meals'!H75</f>
        <v>0</v>
      </c>
      <c r="H26" s="85">
        <f>'Food and Meals'!I75</f>
        <v>450</v>
      </c>
      <c r="I26" s="85">
        <f>'Food and Meals'!J75</f>
        <v>4000</v>
      </c>
      <c r="J26" s="85">
        <f>'Food and Meals'!K75</f>
        <v>0</v>
      </c>
      <c r="K26" s="85">
        <f>'Food and Meals'!L75</f>
        <v>0</v>
      </c>
      <c r="L26" s="85">
        <f>'Food and Meals'!M75</f>
        <v>0</v>
      </c>
      <c r="M26" s="85">
        <f>'Food and Meals'!N75</f>
        <v>4000</v>
      </c>
      <c r="N26" s="86">
        <f t="shared" ref="N26:N28" si="3">SUM(B26:M26)</f>
        <v>9000</v>
      </c>
      <c r="AA26" s="80">
        <v>18</v>
      </c>
      <c r="AB26" s="80" t="s">
        <v>207</v>
      </c>
    </row>
    <row r="27" spans="1:28" x14ac:dyDescent="0.35">
      <c r="A27" s="16" t="s">
        <v>247</v>
      </c>
      <c r="B27" s="85">
        <f>Travel!C130</f>
        <v>207</v>
      </c>
      <c r="C27" s="85">
        <f>Travel!D130</f>
        <v>1208</v>
      </c>
      <c r="D27" s="85">
        <f>Travel!E130</f>
        <v>1207</v>
      </c>
      <c r="E27" s="85">
        <f>Travel!F130</f>
        <v>1707</v>
      </c>
      <c r="F27" s="85">
        <f>Travel!G130</f>
        <v>1707</v>
      </c>
      <c r="G27" s="85">
        <f>Travel!H130</f>
        <v>207</v>
      </c>
      <c r="H27" s="85">
        <f>Travel!I130</f>
        <v>207</v>
      </c>
      <c r="I27" s="85">
        <f>Travel!J130</f>
        <v>5407</v>
      </c>
      <c r="J27" s="85">
        <f>Travel!K130</f>
        <v>4507</v>
      </c>
      <c r="K27" s="85">
        <f>Travel!L130</f>
        <v>1707</v>
      </c>
      <c r="L27" s="85">
        <f>Travel!M130</f>
        <v>1707</v>
      </c>
      <c r="M27" s="85">
        <f>Travel!N130</f>
        <v>3707</v>
      </c>
      <c r="N27" s="86">
        <f t="shared" si="3"/>
        <v>23485</v>
      </c>
      <c r="AA27" s="80">
        <v>19</v>
      </c>
      <c r="AB27" s="80" t="s">
        <v>273</v>
      </c>
    </row>
    <row r="28" spans="1:28" x14ac:dyDescent="0.35">
      <c r="A28" s="16" t="s">
        <v>281</v>
      </c>
      <c r="B28" s="85">
        <f>Lodging!C62</f>
        <v>0</v>
      </c>
      <c r="C28" s="85">
        <f>Lodging!D62</f>
        <v>1500</v>
      </c>
      <c r="D28" s="85">
        <f>Lodging!E62</f>
        <v>0</v>
      </c>
      <c r="E28" s="85">
        <f>Lodging!F62</f>
        <v>0</v>
      </c>
      <c r="F28" s="85">
        <f>Lodging!G62</f>
        <v>0</v>
      </c>
      <c r="G28" s="85">
        <f>Lodging!H62</f>
        <v>0</v>
      </c>
      <c r="H28" s="85">
        <f>Lodging!I62</f>
        <v>1350</v>
      </c>
      <c r="I28" s="85">
        <f>Lodging!J62</f>
        <v>1500</v>
      </c>
      <c r="J28" s="85">
        <f>Lodging!K62</f>
        <v>1500</v>
      </c>
      <c r="K28" s="85">
        <f>Lodging!L62</f>
        <v>0</v>
      </c>
      <c r="L28" s="85">
        <f>Lodging!M62</f>
        <v>1550</v>
      </c>
      <c r="M28" s="85">
        <f>Lodging!N62</f>
        <v>0</v>
      </c>
      <c r="N28" s="86">
        <f t="shared" si="3"/>
        <v>7400</v>
      </c>
      <c r="AA28" s="80">
        <v>20</v>
      </c>
      <c r="AB28" s="80" t="s">
        <v>206</v>
      </c>
    </row>
    <row r="29" spans="1:28" x14ac:dyDescent="0.35">
      <c r="B29" s="89">
        <f>SUM(B15:B28)</f>
        <v>3087.8733333333334</v>
      </c>
      <c r="C29" s="89">
        <f t="shared" ref="C29:M29" si="4">SUM(C15:C28)</f>
        <v>9672.873333333333</v>
      </c>
      <c r="D29" s="89">
        <f t="shared" si="4"/>
        <v>5866.873333333333</v>
      </c>
      <c r="E29" s="89">
        <f t="shared" si="4"/>
        <v>9931.873333333333</v>
      </c>
      <c r="F29" s="89">
        <f t="shared" si="4"/>
        <v>6160.2066666666669</v>
      </c>
      <c r="G29" s="89">
        <f t="shared" si="4"/>
        <v>1821.8733333333334</v>
      </c>
      <c r="H29" s="89">
        <f t="shared" si="4"/>
        <v>7421.873333333333</v>
      </c>
      <c r="I29" s="89">
        <f t="shared" si="4"/>
        <v>18923.54</v>
      </c>
      <c r="J29" s="89">
        <f t="shared" si="4"/>
        <v>11021.873333333333</v>
      </c>
      <c r="K29" s="89">
        <f t="shared" si="4"/>
        <v>5601.873333333333</v>
      </c>
      <c r="L29" s="89">
        <f t="shared" si="4"/>
        <v>11206.873333333333</v>
      </c>
      <c r="M29" s="89">
        <f t="shared" si="4"/>
        <v>19092.873333333333</v>
      </c>
      <c r="N29" s="89">
        <f>SUM(N15:N28)</f>
        <v>109810.48000000001</v>
      </c>
      <c r="AA29" s="80">
        <v>21</v>
      </c>
      <c r="AB29" s="80" t="s">
        <v>199</v>
      </c>
    </row>
    <row r="30" spans="1:28" x14ac:dyDescent="0.35">
      <c r="B30" s="86"/>
      <c r="C30" s="86"/>
      <c r="D30" s="86"/>
      <c r="E30" s="86"/>
      <c r="F30" s="86"/>
      <c r="G30" s="86"/>
      <c r="H30" s="86"/>
      <c r="I30" s="86"/>
      <c r="J30" s="86"/>
      <c r="K30" s="86"/>
      <c r="L30" s="86"/>
      <c r="M30" s="86"/>
      <c r="N30" s="86"/>
      <c r="AA30" s="80">
        <v>22</v>
      </c>
      <c r="AB30" s="158" t="s">
        <v>393</v>
      </c>
    </row>
    <row r="31" spans="1:28" ht="13.5" thickBot="1" x14ac:dyDescent="0.45">
      <c r="A31" s="16" t="s">
        <v>254</v>
      </c>
      <c r="B31" s="90">
        <f t="shared" ref="B31:M31" si="5">B13-B29</f>
        <v>-1612.4633333333334</v>
      </c>
      <c r="C31" s="90">
        <f t="shared" si="5"/>
        <v>-5472.1033333333326</v>
      </c>
      <c r="D31" s="90">
        <f t="shared" si="5"/>
        <v>30384.136666666669</v>
      </c>
      <c r="E31" s="90">
        <f t="shared" si="5"/>
        <v>-2427.5433333333331</v>
      </c>
      <c r="F31" s="90">
        <f t="shared" si="5"/>
        <v>-3690.9066666666668</v>
      </c>
      <c r="G31" s="90">
        <f t="shared" si="5"/>
        <v>-197.75333333333356</v>
      </c>
      <c r="H31" s="90">
        <f t="shared" si="5"/>
        <v>-5391.1733333333332</v>
      </c>
      <c r="I31" s="90">
        <f t="shared" si="5"/>
        <v>-12422.54</v>
      </c>
      <c r="J31" s="90">
        <f t="shared" si="5"/>
        <v>22681.196666666667</v>
      </c>
      <c r="K31" s="90">
        <f t="shared" si="5"/>
        <v>1038.876666666667</v>
      </c>
      <c r="L31" s="90">
        <f t="shared" si="5"/>
        <v>-8484.2733333333326</v>
      </c>
      <c r="M31" s="90">
        <f t="shared" si="5"/>
        <v>-14405.313333333332</v>
      </c>
      <c r="N31" s="157">
        <f>SUM(B31:M31)</f>
        <v>0.14000000000851287</v>
      </c>
      <c r="P31" s="150"/>
      <c r="AA31" s="80">
        <v>23</v>
      </c>
      <c r="AB31" s="158" t="s">
        <v>205</v>
      </c>
    </row>
    <row r="32" spans="1:28" ht="13.5" thickTop="1" thickBot="1" x14ac:dyDescent="0.4">
      <c r="AA32" s="80">
        <v>24</v>
      </c>
    </row>
    <row r="33" spans="1:27" ht="12.75" customHeight="1" x14ac:dyDescent="0.35">
      <c r="A33" s="189" t="s">
        <v>226</v>
      </c>
      <c r="B33" s="190"/>
      <c r="C33" s="191"/>
      <c r="E33" s="91"/>
      <c r="F33" s="92"/>
      <c r="G33" s="92"/>
      <c r="H33" s="92"/>
      <c r="I33" s="178"/>
      <c r="J33" s="179"/>
      <c r="L33" s="156" t="str">
        <f>IF($N$31&lt;0,"*** The District may not budget for a Net Loss","")</f>
        <v/>
      </c>
      <c r="W33" s="172"/>
      <c r="X33" s="173"/>
      <c r="Y33" s="174"/>
      <c r="AA33" s="80">
        <v>25</v>
      </c>
    </row>
    <row r="34" spans="1:27" ht="15" customHeight="1" x14ac:dyDescent="0.85">
      <c r="A34" s="186"/>
      <c r="B34" s="184"/>
      <c r="C34" s="185"/>
      <c r="E34" s="139" t="s">
        <v>370</v>
      </c>
      <c r="F34" s="137"/>
      <c r="G34" s="137" t="s">
        <v>363</v>
      </c>
      <c r="H34" s="137" t="s">
        <v>364</v>
      </c>
      <c r="I34" s="137" t="s">
        <v>365</v>
      </c>
      <c r="J34" s="138" t="s">
        <v>366</v>
      </c>
      <c r="W34" s="180" t="s">
        <v>362</v>
      </c>
      <c r="X34" s="181"/>
      <c r="Y34" s="94"/>
      <c r="AA34" s="80">
        <v>26</v>
      </c>
    </row>
    <row r="35" spans="1:27" ht="12.75" customHeight="1" x14ac:dyDescent="0.35">
      <c r="A35" s="186"/>
      <c r="B35" s="184"/>
      <c r="C35" s="185"/>
      <c r="E35" s="136" t="s">
        <v>367</v>
      </c>
      <c r="G35" s="86">
        <f>N8</f>
        <v>0</v>
      </c>
      <c r="H35" s="86">
        <f>N16</f>
        <v>0</v>
      </c>
      <c r="I35" s="153">
        <f>G35-H35</f>
        <v>0</v>
      </c>
      <c r="J35" s="96" t="str">
        <f>(IF(I35&gt;=0,"Meets Policy","")&amp;(IF(I35&lt;0,"Does Not Meet Policy","")))</f>
        <v>Meets Policy</v>
      </c>
      <c r="W35" s="182"/>
      <c r="X35" s="181"/>
      <c r="Y35" s="94"/>
      <c r="AA35" s="80">
        <v>27</v>
      </c>
    </row>
    <row r="36" spans="1:27" x14ac:dyDescent="0.35">
      <c r="A36" s="186"/>
      <c r="B36" s="184"/>
      <c r="C36" s="185"/>
      <c r="E36" s="136" t="s">
        <v>368</v>
      </c>
      <c r="G36" s="86">
        <f>N9</f>
        <v>0</v>
      </c>
      <c r="H36" s="86">
        <f>N17</f>
        <v>0</v>
      </c>
      <c r="I36" s="153">
        <f t="shared" ref="I36:I37" si="6">G36-H36</f>
        <v>0</v>
      </c>
      <c r="J36" s="96" t="str">
        <f t="shared" ref="J36:J37" si="7">(IF(I36&gt;=0,"Meets Policy","")&amp;(IF(I36&lt;0,"Does Not Meet Policy","")))</f>
        <v>Meets Policy</v>
      </c>
      <c r="W36" s="182"/>
      <c r="X36" s="181"/>
      <c r="Y36" s="117"/>
      <c r="AA36" s="80">
        <v>28</v>
      </c>
    </row>
    <row r="37" spans="1:27" x14ac:dyDescent="0.35">
      <c r="A37" s="186"/>
      <c r="B37" s="184"/>
      <c r="C37" s="185"/>
      <c r="E37" s="136" t="s">
        <v>369</v>
      </c>
      <c r="G37" s="86">
        <f>N11</f>
        <v>0</v>
      </c>
      <c r="H37" s="86">
        <f>N18</f>
        <v>0</v>
      </c>
      <c r="I37" s="153">
        <f t="shared" si="6"/>
        <v>0</v>
      </c>
      <c r="J37" s="96" t="str">
        <f t="shared" si="7"/>
        <v>Meets Policy</v>
      </c>
      <c r="W37" s="182"/>
      <c r="X37" s="181"/>
      <c r="Y37" s="94"/>
      <c r="AA37" s="80">
        <v>29</v>
      </c>
    </row>
    <row r="38" spans="1:27" x14ac:dyDescent="0.35">
      <c r="A38" s="186"/>
      <c r="B38" s="184"/>
      <c r="C38" s="185"/>
      <c r="E38" s="93"/>
      <c r="H38" s="86"/>
      <c r="I38" s="95"/>
      <c r="J38" s="96"/>
      <c r="W38" s="93"/>
      <c r="Y38" s="94"/>
      <c r="AA38" s="80">
        <v>30</v>
      </c>
    </row>
    <row r="39" spans="1:27" ht="16.899999999999999" thickBot="1" x14ac:dyDescent="0.9">
      <c r="A39" s="192"/>
      <c r="B39" s="193"/>
      <c r="C39" s="194"/>
      <c r="E39" s="139" t="s">
        <v>382</v>
      </c>
      <c r="H39" s="141" t="s">
        <v>364</v>
      </c>
      <c r="I39" s="142" t="s">
        <v>191</v>
      </c>
      <c r="J39" s="144" t="s">
        <v>371</v>
      </c>
      <c r="W39" s="175" t="s">
        <v>277</v>
      </c>
      <c r="X39" s="176"/>
      <c r="Y39" s="94"/>
      <c r="AA39" s="80">
        <v>31</v>
      </c>
    </row>
    <row r="40" spans="1:27" ht="13.15" x14ac:dyDescent="0.4">
      <c r="A40" s="199" t="s">
        <v>241</v>
      </c>
      <c r="B40" s="200"/>
      <c r="C40" s="197"/>
      <c r="E40" s="136" t="s">
        <v>373</v>
      </c>
      <c r="H40" s="86">
        <f>N19</f>
        <v>10000</v>
      </c>
      <c r="I40" s="112">
        <f>IF(ISNUMBER(H40/$H$55),H40/$H$55,0)</f>
        <v>9.1065873227926392E-2</v>
      </c>
      <c r="J40" s="96">
        <v>0.05</v>
      </c>
      <c r="K40" s="99">
        <f>IF(I40&lt;J40,1,0)</f>
        <v>0</v>
      </c>
      <c r="W40" s="177"/>
      <c r="X40" s="176"/>
      <c r="Y40" s="118"/>
      <c r="AA40" s="80">
        <v>32</v>
      </c>
    </row>
    <row r="41" spans="1:27" ht="13.15" thickBot="1" x14ac:dyDescent="0.4">
      <c r="A41" s="201"/>
      <c r="B41" s="202"/>
      <c r="C41" s="198"/>
      <c r="E41" s="93"/>
      <c r="J41" s="94"/>
      <c r="W41" s="93"/>
      <c r="Y41" s="94"/>
      <c r="AA41" s="80">
        <v>33</v>
      </c>
    </row>
    <row r="42" spans="1:27" ht="16.5" x14ac:dyDescent="0.85">
      <c r="A42" s="97" t="s">
        <v>264</v>
      </c>
      <c r="C42" s="98" t="s">
        <v>195</v>
      </c>
      <c r="E42" s="139" t="s">
        <v>381</v>
      </c>
      <c r="H42" s="141" t="s">
        <v>364</v>
      </c>
      <c r="I42" s="142" t="s">
        <v>191</v>
      </c>
      <c r="J42" s="144" t="s">
        <v>371</v>
      </c>
      <c r="W42" s="177" t="s">
        <v>255</v>
      </c>
      <c r="X42" s="176"/>
      <c r="Y42" s="94"/>
      <c r="AA42" s="80">
        <v>34</v>
      </c>
    </row>
    <row r="43" spans="1:27" ht="13.15" thickBot="1" x14ac:dyDescent="0.4">
      <c r="A43" s="93"/>
      <c r="C43" s="94"/>
      <c r="E43" s="93"/>
      <c r="H43" s="86"/>
      <c r="I43" s="95"/>
      <c r="J43" s="96"/>
      <c r="O43" s="101"/>
      <c r="W43" s="177"/>
      <c r="X43" s="176"/>
      <c r="Y43" s="100">
        <f>N31+Y36-Y40</f>
        <v>0.14000000000851287</v>
      </c>
      <c r="AA43" s="80">
        <v>35</v>
      </c>
    </row>
    <row r="44" spans="1:27" ht="13.15" x14ac:dyDescent="0.4">
      <c r="A44" s="199"/>
      <c r="B44" s="200"/>
      <c r="C44" s="197"/>
      <c r="E44" s="136" t="s">
        <v>372</v>
      </c>
      <c r="H44" s="140">
        <f>N23</f>
        <v>11500</v>
      </c>
      <c r="I44" s="112">
        <f>IF(ISNUMBER(H44/$H$55),H44/$H$55,0)</f>
        <v>0.10472575421211536</v>
      </c>
      <c r="J44" s="143">
        <v>0.15</v>
      </c>
      <c r="K44" s="99">
        <f>IF(I44&gt;J44,1,0)</f>
        <v>0</v>
      </c>
      <c r="W44" s="93"/>
      <c r="Y44" s="94"/>
      <c r="AA44" s="80">
        <v>36</v>
      </c>
    </row>
    <row r="45" spans="1:27" ht="13.5" customHeight="1" thickBot="1" x14ac:dyDescent="0.45">
      <c r="A45" s="201"/>
      <c r="B45" s="202"/>
      <c r="C45" s="198"/>
      <c r="E45" s="136" t="s">
        <v>373</v>
      </c>
      <c r="H45" s="140">
        <f>N19</f>
        <v>10000</v>
      </c>
      <c r="I45" s="112">
        <f t="shared" ref="I45:I53" si="8">IF(ISNUMBER(H45/$H$55),H45/$H$55,0)</f>
        <v>9.1065873227926392E-2</v>
      </c>
      <c r="J45" s="96">
        <v>0.1</v>
      </c>
      <c r="K45" s="99">
        <f t="shared" ref="K45:K53" si="9">IF(I45&gt;J45,1,0)</f>
        <v>0</v>
      </c>
      <c r="W45" s="183" t="s">
        <v>256</v>
      </c>
      <c r="X45" s="184"/>
      <c r="Y45" s="185"/>
      <c r="AA45" s="80">
        <v>37</v>
      </c>
    </row>
    <row r="46" spans="1:27" ht="13.15" x14ac:dyDescent="0.4">
      <c r="A46" s="97" t="s">
        <v>265</v>
      </c>
      <c r="C46" s="98" t="s">
        <v>195</v>
      </c>
      <c r="E46" s="136" t="s">
        <v>374</v>
      </c>
      <c r="H46" s="140">
        <f>N21</f>
        <v>12000</v>
      </c>
      <c r="I46" s="112">
        <f t="shared" si="8"/>
        <v>0.10927904787351168</v>
      </c>
      <c r="J46" s="96">
        <v>0.15</v>
      </c>
      <c r="K46" s="99">
        <f t="shared" si="9"/>
        <v>0</v>
      </c>
      <c r="W46" s="186"/>
      <c r="X46" s="184"/>
      <c r="Y46" s="185"/>
      <c r="AA46" s="80">
        <v>38</v>
      </c>
    </row>
    <row r="47" spans="1:27" ht="13.5" thickBot="1" x14ac:dyDescent="0.45">
      <c r="A47" s="116"/>
      <c r="C47" s="94"/>
      <c r="E47" s="136" t="s">
        <v>375</v>
      </c>
      <c r="H47" s="140">
        <f>N22</f>
        <v>8060</v>
      </c>
      <c r="I47" s="112">
        <f t="shared" si="8"/>
        <v>7.3399093821708672E-2</v>
      </c>
      <c r="J47" s="96">
        <v>0.1</v>
      </c>
      <c r="K47" s="99">
        <f t="shared" si="9"/>
        <v>0</v>
      </c>
      <c r="W47" s="186"/>
      <c r="X47" s="184"/>
      <c r="Y47" s="185"/>
      <c r="AA47" s="80">
        <v>39</v>
      </c>
    </row>
    <row r="48" spans="1:27" ht="13.15" x14ac:dyDescent="0.4">
      <c r="A48" s="199"/>
      <c r="B48" s="200"/>
      <c r="C48" s="197"/>
      <c r="E48" s="136" t="s">
        <v>376</v>
      </c>
      <c r="H48" s="140">
        <f>N20</f>
        <v>13905.000000000004</v>
      </c>
      <c r="I48" s="112">
        <f t="shared" si="8"/>
        <v>0.1266270967234317</v>
      </c>
      <c r="J48" s="96">
        <v>0.2</v>
      </c>
      <c r="K48" s="99">
        <f t="shared" si="9"/>
        <v>0</v>
      </c>
      <c r="W48" s="109"/>
      <c r="X48" s="110"/>
      <c r="Y48" s="111"/>
      <c r="AA48" s="80">
        <v>40</v>
      </c>
    </row>
    <row r="49" spans="1:27" ht="13.5" customHeight="1" thickBot="1" x14ac:dyDescent="0.45">
      <c r="A49" s="201"/>
      <c r="B49" s="202"/>
      <c r="C49" s="198"/>
      <c r="E49" s="136" t="s">
        <v>10</v>
      </c>
      <c r="H49" s="140">
        <f>N27</f>
        <v>23485</v>
      </c>
      <c r="I49" s="112">
        <f t="shared" si="8"/>
        <v>0.21386820327578515</v>
      </c>
      <c r="J49" s="96">
        <v>0.25</v>
      </c>
      <c r="K49" s="99">
        <f t="shared" si="9"/>
        <v>0</v>
      </c>
      <c r="W49" s="187" t="s">
        <v>257</v>
      </c>
      <c r="X49" s="176"/>
      <c r="Y49" s="188"/>
      <c r="AA49" s="80">
        <v>41</v>
      </c>
    </row>
    <row r="50" spans="1:27" ht="13.15" x14ac:dyDescent="0.4">
      <c r="A50" s="97" t="s">
        <v>266</v>
      </c>
      <c r="C50" s="98" t="s">
        <v>195</v>
      </c>
      <c r="E50" s="136" t="s">
        <v>377</v>
      </c>
      <c r="H50" s="140">
        <f>N28</f>
        <v>7400</v>
      </c>
      <c r="I50" s="112">
        <f t="shared" si="8"/>
        <v>6.7388746188665541E-2</v>
      </c>
      <c r="J50" s="96">
        <v>0.15</v>
      </c>
      <c r="K50" s="99">
        <f t="shared" si="9"/>
        <v>0</v>
      </c>
      <c r="W50" s="177"/>
      <c r="X50" s="176"/>
      <c r="Y50" s="188"/>
      <c r="AA50" s="80">
        <v>42</v>
      </c>
    </row>
    <row r="51" spans="1:27" ht="13.5" customHeight="1" thickBot="1" x14ac:dyDescent="0.45">
      <c r="A51" s="116"/>
      <c r="C51" s="94"/>
      <c r="E51" s="136" t="s">
        <v>378</v>
      </c>
      <c r="H51" s="140">
        <f>N26</f>
        <v>9000</v>
      </c>
      <c r="I51" s="112">
        <f t="shared" si="8"/>
        <v>8.1959285905133752E-2</v>
      </c>
      <c r="J51" s="96">
        <v>0.15</v>
      </c>
      <c r="K51" s="99">
        <f t="shared" si="9"/>
        <v>0</v>
      </c>
      <c r="W51" s="177"/>
      <c r="X51" s="176"/>
      <c r="Y51" s="188"/>
      <c r="AA51" s="80">
        <v>43</v>
      </c>
    </row>
    <row r="52" spans="1:27" ht="13.5" customHeight="1" x14ac:dyDescent="0.4">
      <c r="A52" s="199"/>
      <c r="B52" s="200"/>
      <c r="C52" s="195"/>
      <c r="E52" s="136" t="s">
        <v>379</v>
      </c>
      <c r="H52" s="140">
        <f>N24</f>
        <v>5300</v>
      </c>
      <c r="I52" s="112">
        <f t="shared" si="8"/>
        <v>4.8264912810800989E-2</v>
      </c>
      <c r="J52" s="96">
        <v>0.05</v>
      </c>
      <c r="K52" s="99">
        <f t="shared" si="9"/>
        <v>0</v>
      </c>
      <c r="W52" s="177"/>
      <c r="X52" s="176"/>
      <c r="Y52" s="188"/>
      <c r="AA52" s="80">
        <v>44</v>
      </c>
    </row>
    <row r="53" spans="1:27" ht="13.5" thickBot="1" x14ac:dyDescent="0.45">
      <c r="A53" s="201"/>
      <c r="B53" s="202"/>
      <c r="C53" s="196"/>
      <c r="E53" s="136" t="s">
        <v>380</v>
      </c>
      <c r="F53" s="102"/>
      <c r="G53" s="145"/>
      <c r="H53" s="152">
        <f>N25</f>
        <v>3670</v>
      </c>
      <c r="I53" s="112">
        <f t="shared" si="8"/>
        <v>3.3421175474648991E-2</v>
      </c>
      <c r="J53" s="96">
        <v>0.1</v>
      </c>
      <c r="K53" s="99">
        <f t="shared" si="9"/>
        <v>0</v>
      </c>
      <c r="W53" s="177"/>
      <c r="X53" s="176"/>
      <c r="Y53" s="188"/>
      <c r="AA53" s="80">
        <v>45</v>
      </c>
    </row>
    <row r="54" spans="1:27" x14ac:dyDescent="0.35">
      <c r="A54" s="97" t="s">
        <v>267</v>
      </c>
      <c r="C54" s="98" t="s">
        <v>195</v>
      </c>
      <c r="E54" s="103"/>
      <c r="F54" s="102"/>
      <c r="G54" s="145"/>
      <c r="H54" s="145"/>
      <c r="I54" s="145"/>
      <c r="J54" s="146"/>
      <c r="W54" s="93"/>
      <c r="Y54" s="94"/>
      <c r="AA54" s="80">
        <v>46</v>
      </c>
    </row>
    <row r="55" spans="1:27" ht="13.5" thickBot="1" x14ac:dyDescent="0.45">
      <c r="A55" s="104"/>
      <c r="B55" s="105"/>
      <c r="C55" s="106"/>
      <c r="E55" s="113" t="s">
        <v>385</v>
      </c>
      <c r="F55" s="114"/>
      <c r="H55" s="151">
        <f>N7</f>
        <v>109810.62000000001</v>
      </c>
      <c r="I55" s="112">
        <f>IF(ISNUMBER(H55/$H$55),H55/$H$55,0)</f>
        <v>1</v>
      </c>
      <c r="J55" s="94"/>
      <c r="W55" s="107"/>
      <c r="X55" s="105"/>
      <c r="Y55" s="106"/>
      <c r="AA55" s="80">
        <v>47</v>
      </c>
    </row>
    <row r="56" spans="1:27" ht="12.75" customHeight="1" x14ac:dyDescent="0.35">
      <c r="E56" s="168" t="str">
        <f>IF(K40&gt;0,"One of the expense categories is under the policy min. Please review and adjust appropriately.","")</f>
        <v/>
      </c>
      <c r="F56" s="169"/>
      <c r="G56" s="169"/>
      <c r="H56" s="164" t="str">
        <f>IF(SUM(K44:K53)&gt;0,"One of the expense categories is over the policy max. Please review and adjust appropriately.","")</f>
        <v/>
      </c>
      <c r="I56" s="164"/>
      <c r="J56" s="165"/>
      <c r="AA56" s="80">
        <v>48</v>
      </c>
    </row>
    <row r="57" spans="1:27" x14ac:dyDescent="0.35">
      <c r="E57" s="168"/>
      <c r="F57" s="169"/>
      <c r="G57" s="169"/>
      <c r="H57" s="164"/>
      <c r="I57" s="164"/>
      <c r="J57" s="165"/>
      <c r="AA57" s="80">
        <v>49</v>
      </c>
    </row>
    <row r="58" spans="1:27" ht="13.15" thickBot="1" x14ac:dyDescent="0.4">
      <c r="E58" s="170"/>
      <c r="F58" s="171"/>
      <c r="G58" s="171"/>
      <c r="H58" s="166"/>
      <c r="I58" s="166"/>
      <c r="J58" s="167"/>
      <c r="AA58" s="80">
        <v>50</v>
      </c>
    </row>
    <row r="59" spans="1:27" x14ac:dyDescent="0.35">
      <c r="AA59" s="80">
        <v>51</v>
      </c>
    </row>
    <row r="60" spans="1:27" x14ac:dyDescent="0.35">
      <c r="AA60" s="80">
        <v>52</v>
      </c>
    </row>
    <row r="61" spans="1:27" x14ac:dyDescent="0.35">
      <c r="H61" s="145"/>
      <c r="AA61" s="80">
        <v>53</v>
      </c>
    </row>
    <row r="62" spans="1:27" x14ac:dyDescent="0.35">
      <c r="G62" s="164"/>
      <c r="H62" s="164"/>
      <c r="I62" s="164"/>
      <c r="J62" s="164"/>
      <c r="AA62" s="80">
        <v>54</v>
      </c>
    </row>
    <row r="63" spans="1:27" x14ac:dyDescent="0.35">
      <c r="G63" s="164"/>
      <c r="H63" s="164"/>
      <c r="I63" s="164"/>
      <c r="J63" s="164"/>
      <c r="AA63" s="80">
        <v>55</v>
      </c>
    </row>
    <row r="64" spans="1:27" x14ac:dyDescent="0.35">
      <c r="G64" s="164"/>
      <c r="H64" s="164"/>
      <c r="I64" s="164"/>
      <c r="J64" s="164"/>
      <c r="AA64" s="80">
        <v>56</v>
      </c>
    </row>
    <row r="65" spans="27:27" x14ac:dyDescent="0.35">
      <c r="AA65" s="80">
        <v>57</v>
      </c>
    </row>
    <row r="66" spans="27:27" x14ac:dyDescent="0.35">
      <c r="AA66" s="80">
        <v>58</v>
      </c>
    </row>
    <row r="67" spans="27:27" x14ac:dyDescent="0.35">
      <c r="AA67" s="80">
        <v>59</v>
      </c>
    </row>
    <row r="68" spans="27:27" x14ac:dyDescent="0.35">
      <c r="AA68" s="80">
        <v>60</v>
      </c>
    </row>
    <row r="69" spans="27:27" x14ac:dyDescent="0.35">
      <c r="AA69" s="80">
        <v>61</v>
      </c>
    </row>
    <row r="70" spans="27:27" x14ac:dyDescent="0.35">
      <c r="AA70" s="80">
        <v>62</v>
      </c>
    </row>
    <row r="71" spans="27:27" x14ac:dyDescent="0.35">
      <c r="AA71" s="80">
        <v>63</v>
      </c>
    </row>
    <row r="72" spans="27:27" x14ac:dyDescent="0.35">
      <c r="AA72" s="80">
        <v>64</v>
      </c>
    </row>
    <row r="73" spans="27:27" x14ac:dyDescent="0.35">
      <c r="AA73" s="80">
        <v>65</v>
      </c>
    </row>
    <row r="74" spans="27:27" x14ac:dyDescent="0.35">
      <c r="AA74" s="80">
        <v>66</v>
      </c>
    </row>
    <row r="75" spans="27:27" x14ac:dyDescent="0.35">
      <c r="AA75" s="80">
        <v>67</v>
      </c>
    </row>
    <row r="76" spans="27:27" x14ac:dyDescent="0.35">
      <c r="AA76" s="80">
        <v>68</v>
      </c>
    </row>
    <row r="77" spans="27:27" x14ac:dyDescent="0.35">
      <c r="AA77" s="80">
        <v>69</v>
      </c>
    </row>
    <row r="78" spans="27:27" x14ac:dyDescent="0.35">
      <c r="AA78" s="80">
        <v>70</v>
      </c>
    </row>
    <row r="79" spans="27:27" x14ac:dyDescent="0.35">
      <c r="AA79" s="80">
        <v>71</v>
      </c>
    </row>
    <row r="80" spans="27:27" x14ac:dyDescent="0.35">
      <c r="AA80" s="80">
        <v>72</v>
      </c>
    </row>
    <row r="81" spans="27:27" x14ac:dyDescent="0.35">
      <c r="AA81" s="80">
        <v>73</v>
      </c>
    </row>
    <row r="82" spans="27:27" x14ac:dyDescent="0.35">
      <c r="AA82" s="80">
        <v>74</v>
      </c>
    </row>
    <row r="83" spans="27:27" x14ac:dyDescent="0.35">
      <c r="AA83" s="80">
        <v>75</v>
      </c>
    </row>
    <row r="84" spans="27:27" x14ac:dyDescent="0.35">
      <c r="AA84" s="80">
        <v>76</v>
      </c>
    </row>
    <row r="85" spans="27:27" x14ac:dyDescent="0.35">
      <c r="AA85" s="80">
        <v>77</v>
      </c>
    </row>
    <row r="86" spans="27:27" x14ac:dyDescent="0.35">
      <c r="AA86" s="80">
        <v>78</v>
      </c>
    </row>
    <row r="87" spans="27:27" x14ac:dyDescent="0.35">
      <c r="AA87" s="80">
        <v>79</v>
      </c>
    </row>
    <row r="88" spans="27:27" x14ac:dyDescent="0.35">
      <c r="AA88" s="80">
        <v>80</v>
      </c>
    </row>
    <row r="89" spans="27:27" x14ac:dyDescent="0.35">
      <c r="AA89" s="80">
        <v>81</v>
      </c>
    </row>
    <row r="90" spans="27:27" x14ac:dyDescent="0.35">
      <c r="AA90" s="80">
        <v>82</v>
      </c>
    </row>
    <row r="91" spans="27:27" x14ac:dyDescent="0.35">
      <c r="AA91" s="80">
        <v>83</v>
      </c>
    </row>
    <row r="92" spans="27:27" x14ac:dyDescent="0.35">
      <c r="AA92" s="80">
        <v>84</v>
      </c>
    </row>
    <row r="93" spans="27:27" x14ac:dyDescent="0.35">
      <c r="AA93" s="80">
        <v>85</v>
      </c>
    </row>
    <row r="94" spans="27:27" x14ac:dyDescent="0.35">
      <c r="AA94" s="80">
        <v>85</v>
      </c>
    </row>
    <row r="95" spans="27:27" x14ac:dyDescent="0.35">
      <c r="AA95" s="80">
        <v>86</v>
      </c>
    </row>
    <row r="96" spans="27:27" x14ac:dyDescent="0.35">
      <c r="AA96" s="80">
        <v>86</v>
      </c>
    </row>
    <row r="97" spans="27:27" x14ac:dyDescent="0.35">
      <c r="AA97" s="80">
        <v>87</v>
      </c>
    </row>
    <row r="98" spans="27:27" x14ac:dyDescent="0.35">
      <c r="AA98" s="80">
        <v>88</v>
      </c>
    </row>
    <row r="99" spans="27:27" x14ac:dyDescent="0.35">
      <c r="AA99" s="80">
        <v>89</v>
      </c>
    </row>
    <row r="100" spans="27:27" x14ac:dyDescent="0.35">
      <c r="AA100" s="80">
        <v>90</v>
      </c>
    </row>
    <row r="101" spans="27:27" x14ac:dyDescent="0.35">
      <c r="AA101" s="80">
        <v>91</v>
      </c>
    </row>
    <row r="102" spans="27:27" x14ac:dyDescent="0.35">
      <c r="AA102" s="80">
        <v>92</v>
      </c>
    </row>
    <row r="103" spans="27:27" x14ac:dyDescent="0.35">
      <c r="AA103" s="80">
        <v>93</v>
      </c>
    </row>
    <row r="104" spans="27:27" x14ac:dyDescent="0.35">
      <c r="AA104" s="80">
        <v>94</v>
      </c>
    </row>
    <row r="105" spans="27:27" x14ac:dyDescent="0.35">
      <c r="AA105" s="80">
        <v>95</v>
      </c>
    </row>
    <row r="106" spans="27:27" x14ac:dyDescent="0.35">
      <c r="AA106" s="80">
        <v>96</v>
      </c>
    </row>
    <row r="107" spans="27:27" x14ac:dyDescent="0.35">
      <c r="AA107" s="80">
        <v>97</v>
      </c>
    </row>
    <row r="108" spans="27:27" x14ac:dyDescent="0.35">
      <c r="AA108" s="80">
        <v>98</v>
      </c>
    </row>
    <row r="109" spans="27:27" x14ac:dyDescent="0.35">
      <c r="AA109" s="80">
        <v>99</v>
      </c>
    </row>
    <row r="110" spans="27:27" x14ac:dyDescent="0.35">
      <c r="AA110" s="80">
        <v>100</v>
      </c>
    </row>
    <row r="111" spans="27:27" x14ac:dyDescent="0.35">
      <c r="AA111" s="80">
        <v>101</v>
      </c>
    </row>
    <row r="112" spans="27:27" x14ac:dyDescent="0.35">
      <c r="AA112" s="80">
        <v>102</v>
      </c>
    </row>
    <row r="113" spans="27:27" x14ac:dyDescent="0.35">
      <c r="AA113" s="80">
        <v>103</v>
      </c>
    </row>
    <row r="114" spans="27:27" x14ac:dyDescent="0.35">
      <c r="AA114" s="80">
        <v>104</v>
      </c>
    </row>
    <row r="115" spans="27:27" x14ac:dyDescent="0.35">
      <c r="AA115" s="80">
        <v>105</v>
      </c>
    </row>
    <row r="116" spans="27:27" x14ac:dyDescent="0.35">
      <c r="AA116" s="80">
        <v>106</v>
      </c>
    </row>
    <row r="117" spans="27:27" x14ac:dyDescent="0.35">
      <c r="AA117" s="80">
        <v>107</v>
      </c>
    </row>
    <row r="118" spans="27:27" x14ac:dyDescent="0.35">
      <c r="AA118" s="80">
        <v>108</v>
      </c>
    </row>
    <row r="119" spans="27:27" x14ac:dyDescent="0.35">
      <c r="AA119" s="80">
        <v>109</v>
      </c>
    </row>
    <row r="120" spans="27:27" x14ac:dyDescent="0.35">
      <c r="AA120" s="80">
        <v>110</v>
      </c>
    </row>
    <row r="121" spans="27:27" x14ac:dyDescent="0.35">
      <c r="AA121" s="80">
        <v>111</v>
      </c>
    </row>
    <row r="122" spans="27:27" x14ac:dyDescent="0.35">
      <c r="AA122" s="80">
        <v>112</v>
      </c>
    </row>
    <row r="123" spans="27:27" x14ac:dyDescent="0.35">
      <c r="AA123" s="80">
        <v>113</v>
      </c>
    </row>
    <row r="124" spans="27:27" x14ac:dyDescent="0.35">
      <c r="AA124" s="80">
        <v>114</v>
      </c>
    </row>
    <row r="125" spans="27:27" x14ac:dyDescent="0.35">
      <c r="AA125" s="80">
        <v>115</v>
      </c>
    </row>
    <row r="126" spans="27:27" x14ac:dyDescent="0.35">
      <c r="AA126" s="80">
        <v>116</v>
      </c>
    </row>
    <row r="127" spans="27:27" x14ac:dyDescent="0.35">
      <c r="AA127" s="80">
        <v>117</v>
      </c>
    </row>
    <row r="128" spans="27:27" x14ac:dyDescent="0.35">
      <c r="AA128" s="80">
        <v>118</v>
      </c>
    </row>
    <row r="129" spans="27:27" x14ac:dyDescent="0.35">
      <c r="AA129" s="80">
        <v>119</v>
      </c>
    </row>
    <row r="130" spans="27:27" x14ac:dyDescent="0.35">
      <c r="AA130" s="80">
        <v>120</v>
      </c>
    </row>
    <row r="131" spans="27:27" x14ac:dyDescent="0.35">
      <c r="AA131" s="80">
        <v>121</v>
      </c>
    </row>
    <row r="132" spans="27:27" x14ac:dyDescent="0.35">
      <c r="AA132" s="80">
        <v>122</v>
      </c>
    </row>
    <row r="133" spans="27:27" x14ac:dyDescent="0.35">
      <c r="AA133" s="80">
        <v>123</v>
      </c>
    </row>
    <row r="134" spans="27:27" x14ac:dyDescent="0.35">
      <c r="AA134" s="80">
        <v>124</v>
      </c>
    </row>
    <row r="135" spans="27:27" x14ac:dyDescent="0.35">
      <c r="AA135" s="80">
        <v>125</v>
      </c>
    </row>
    <row r="136" spans="27:27" x14ac:dyDescent="0.35">
      <c r="AA136" s="80">
        <v>126</v>
      </c>
    </row>
    <row r="137" spans="27:27" x14ac:dyDescent="0.35">
      <c r="AA137" s="80">
        <v>127</v>
      </c>
    </row>
    <row r="138" spans="27:27" x14ac:dyDescent="0.35">
      <c r="AA138" s="80">
        <v>128</v>
      </c>
    </row>
    <row r="139" spans="27:27" x14ac:dyDescent="0.35">
      <c r="AA139" s="80">
        <v>129</v>
      </c>
    </row>
    <row r="140" spans="27:27" x14ac:dyDescent="0.35">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31" zoomScaleNormal="100" zoomScaleSheetLayoutView="115" workbookViewId="0">
      <selection activeCell="B52" sqref="B52"/>
    </sheetView>
  </sheetViews>
  <sheetFormatPr defaultColWidth="9.19921875" defaultRowHeight="12.75" x14ac:dyDescent="0.35"/>
  <cols>
    <col min="1" max="1" width="2.46484375" style="39" customWidth="1"/>
    <col min="2" max="3" width="9.19921875" style="22"/>
    <col min="4" max="4" width="6.53125" style="22" customWidth="1"/>
    <col min="5" max="5" width="9.53125" style="22" customWidth="1"/>
    <col min="6" max="6" width="19.796875" style="22" customWidth="1"/>
    <col min="7" max="7" width="7" style="22" customWidth="1"/>
    <col min="8" max="8" width="19" style="22" customWidth="1"/>
    <col min="9" max="9" width="9.46484375" style="22" customWidth="1"/>
    <col min="10" max="10" width="14.53125" style="21" customWidth="1"/>
    <col min="11" max="11" width="1.53125" style="16" customWidth="1"/>
    <col min="12" max="12" width="5.73046875" style="22" customWidth="1"/>
    <col min="13" max="16384" width="9.19921875" style="16"/>
  </cols>
  <sheetData>
    <row r="1" spans="1:14" x14ac:dyDescent="0.35">
      <c r="A1" s="16"/>
      <c r="B1" s="16"/>
      <c r="C1" s="16"/>
      <c r="D1" s="20"/>
      <c r="E1" s="12"/>
      <c r="F1" s="12" t="s">
        <v>0</v>
      </c>
      <c r="G1" s="12"/>
      <c r="H1" s="13"/>
      <c r="I1" s="14"/>
      <c r="K1" s="14"/>
      <c r="L1" s="14"/>
      <c r="M1" s="14"/>
      <c r="N1" s="15" t="s">
        <v>194</v>
      </c>
    </row>
    <row r="2" spans="1:14" x14ac:dyDescent="0.35">
      <c r="A2" s="16"/>
      <c r="B2" s="16"/>
      <c r="C2" s="16"/>
      <c r="D2" s="20"/>
      <c r="E2" s="12"/>
      <c r="F2" s="12" t="s">
        <v>1</v>
      </c>
      <c r="G2" s="12"/>
      <c r="H2" s="16"/>
      <c r="I2" s="18" t="s">
        <v>389</v>
      </c>
      <c r="J2" s="15">
        <f>Summary!B1</f>
        <v>69</v>
      </c>
      <c r="K2" s="14"/>
      <c r="L2" s="14"/>
    </row>
    <row r="3" spans="1:14" x14ac:dyDescent="0.35">
      <c r="A3" s="16"/>
      <c r="B3" s="16"/>
      <c r="C3" s="16"/>
      <c r="D3" s="20"/>
      <c r="E3" s="12"/>
      <c r="F3" s="12" t="str">
        <f>Summary!B3</f>
        <v>2024-2025</v>
      </c>
      <c r="G3" s="12"/>
      <c r="H3" s="13"/>
      <c r="I3" s="15"/>
      <c r="L3" s="16"/>
      <c r="N3" s="17"/>
    </row>
    <row r="4" spans="1:14" ht="9" customHeight="1" thickBot="1" x14ac:dyDescent="0.4">
      <c r="A4" s="16"/>
      <c r="B4" s="16"/>
      <c r="C4" s="16"/>
      <c r="D4" s="20"/>
      <c r="E4" s="12"/>
      <c r="G4" s="16"/>
      <c r="H4" s="18"/>
      <c r="I4" s="12"/>
      <c r="L4" s="16"/>
      <c r="N4" s="17"/>
    </row>
    <row r="5" spans="1:14" ht="66" customHeight="1" x14ac:dyDescent="0.35">
      <c r="A5" s="23"/>
      <c r="B5" s="206" t="s">
        <v>390</v>
      </c>
      <c r="C5" s="207"/>
      <c r="D5" s="207"/>
      <c r="E5" s="207"/>
      <c r="F5" s="207"/>
      <c r="G5" s="207"/>
      <c r="H5" s="207"/>
      <c r="I5" s="207"/>
      <c r="J5" s="207"/>
      <c r="K5" s="208"/>
      <c r="L5" s="16"/>
    </row>
    <row r="6" spans="1:14" ht="13.5" customHeight="1" thickBot="1" x14ac:dyDescent="0.4">
      <c r="A6" s="24"/>
      <c r="B6" s="209" t="s">
        <v>197</v>
      </c>
      <c r="C6" s="210"/>
      <c r="D6" s="210"/>
      <c r="E6" s="210"/>
      <c r="F6" s="210"/>
      <c r="G6" s="210"/>
      <c r="H6" s="210"/>
      <c r="I6" s="210"/>
      <c r="J6" s="210"/>
      <c r="K6" s="211"/>
      <c r="L6" s="16"/>
    </row>
    <row r="7" spans="1:14" ht="6.75" customHeight="1" x14ac:dyDescent="0.35">
      <c r="A7" s="24"/>
      <c r="B7" s="25"/>
      <c r="C7" s="25"/>
      <c r="D7" s="25"/>
      <c r="E7" s="25"/>
      <c r="F7" s="25"/>
      <c r="G7" s="25"/>
      <c r="H7" s="25"/>
      <c r="I7" s="25"/>
      <c r="J7" s="25"/>
      <c r="L7" s="16"/>
    </row>
    <row r="8" spans="1:14" ht="16.149999999999999" x14ac:dyDescent="0.8">
      <c r="A8" s="23"/>
      <c r="J8" s="26" t="s">
        <v>212</v>
      </c>
    </row>
    <row r="9" spans="1:14" ht="13.15" thickBot="1" x14ac:dyDescent="0.4">
      <c r="A9" s="27"/>
      <c r="B9" s="28" t="s">
        <v>196</v>
      </c>
      <c r="C9" s="29"/>
      <c r="D9" s="29"/>
      <c r="E9" s="29"/>
      <c r="F9" s="29"/>
      <c r="G9" s="29"/>
      <c r="H9" s="29"/>
      <c r="I9" s="30" t="s">
        <v>194</v>
      </c>
      <c r="J9" s="31">
        <f>Summary!N7</f>
        <v>109810.62000000001</v>
      </c>
      <c r="L9" s="16"/>
    </row>
    <row r="10" spans="1:14" ht="83.25" customHeight="1" thickBot="1" x14ac:dyDescent="0.4">
      <c r="A10" s="32"/>
      <c r="B10" s="203" t="s">
        <v>407</v>
      </c>
      <c r="C10" s="204"/>
      <c r="D10" s="204"/>
      <c r="E10" s="204"/>
      <c r="F10" s="204"/>
      <c r="G10" s="204"/>
      <c r="H10" s="204"/>
      <c r="I10" s="204"/>
      <c r="J10" s="205"/>
    </row>
    <row r="11" spans="1:14" ht="7.5" customHeight="1" x14ac:dyDescent="0.35">
      <c r="A11" s="32"/>
      <c r="B11" s="29"/>
      <c r="C11" s="29"/>
      <c r="D11" s="29"/>
      <c r="E11" s="29"/>
      <c r="F11" s="29"/>
      <c r="G11" s="29"/>
      <c r="H11" s="29"/>
      <c r="I11" s="29"/>
      <c r="J11" s="33"/>
    </row>
    <row r="12" spans="1:14" ht="13.15" thickBot="1" x14ac:dyDescent="0.4">
      <c r="A12" s="27"/>
      <c r="B12" s="28" t="s">
        <v>116</v>
      </c>
      <c r="C12" s="29"/>
      <c r="D12" s="29"/>
      <c r="E12" s="29"/>
      <c r="F12" s="29"/>
      <c r="G12" s="29"/>
      <c r="H12" s="29"/>
      <c r="I12" s="28" t="s">
        <v>194</v>
      </c>
      <c r="J12" s="34">
        <f>Summary!N8-Summary!N16</f>
        <v>0</v>
      </c>
      <c r="L12" s="16"/>
    </row>
    <row r="13" spans="1:14" ht="83.25" customHeight="1" thickBot="1" x14ac:dyDescent="0.4">
      <c r="A13" s="32"/>
      <c r="B13" s="203" t="s">
        <v>408</v>
      </c>
      <c r="C13" s="204"/>
      <c r="D13" s="204"/>
      <c r="E13" s="204"/>
      <c r="F13" s="204"/>
      <c r="G13" s="204"/>
      <c r="H13" s="204"/>
      <c r="I13" s="204"/>
      <c r="J13" s="205"/>
      <c r="M13" s="16" t="s">
        <v>194</v>
      </c>
    </row>
    <row r="14" spans="1:14" ht="7.5" customHeight="1" x14ac:dyDescent="0.35">
      <c r="A14" s="32"/>
      <c r="B14" s="29"/>
      <c r="C14" s="29"/>
      <c r="D14" s="29"/>
      <c r="E14" s="29"/>
      <c r="F14" s="29"/>
      <c r="G14" s="29"/>
      <c r="H14" s="29"/>
      <c r="I14" s="29"/>
      <c r="J14" s="33"/>
    </row>
    <row r="15" spans="1:14" ht="13.15" thickBot="1" x14ac:dyDescent="0.4">
      <c r="A15" s="27"/>
      <c r="B15" s="28" t="s">
        <v>123</v>
      </c>
      <c r="C15" s="29"/>
      <c r="D15" s="29"/>
      <c r="E15" s="29"/>
      <c r="F15" s="29"/>
      <c r="G15" s="29"/>
      <c r="H15" s="29"/>
      <c r="I15" s="28" t="s">
        <v>194</v>
      </c>
      <c r="J15" s="34">
        <f>Summary!N9-Summary!N17</f>
        <v>0</v>
      </c>
      <c r="L15" s="16"/>
    </row>
    <row r="16" spans="1:14" ht="83.25" customHeight="1" thickBot="1" x14ac:dyDescent="0.4">
      <c r="A16" s="32"/>
      <c r="B16" s="203" t="s">
        <v>409</v>
      </c>
      <c r="C16" s="204"/>
      <c r="D16" s="204"/>
      <c r="E16" s="204"/>
      <c r="F16" s="204"/>
      <c r="G16" s="204"/>
      <c r="H16" s="204"/>
      <c r="I16" s="204"/>
      <c r="J16" s="205"/>
      <c r="L16" s="23"/>
    </row>
    <row r="17" spans="1:20" ht="7.5" customHeight="1" x14ac:dyDescent="0.35">
      <c r="A17" s="32"/>
      <c r="B17" s="35"/>
      <c r="C17" s="29"/>
      <c r="D17" s="29"/>
      <c r="E17" s="29"/>
      <c r="F17" s="29"/>
      <c r="G17" s="29"/>
      <c r="H17" s="29"/>
      <c r="I17" s="29"/>
      <c r="J17" s="33"/>
    </row>
    <row r="18" spans="1:20" ht="7.5" customHeight="1" x14ac:dyDescent="0.35">
      <c r="A18" s="32"/>
      <c r="B18" s="29"/>
      <c r="C18" s="29"/>
      <c r="D18" s="29"/>
      <c r="E18" s="29"/>
      <c r="F18" s="29"/>
      <c r="G18" s="29"/>
      <c r="H18" s="29"/>
      <c r="I18" s="29"/>
      <c r="J18" s="33"/>
    </row>
    <row r="19" spans="1:20" ht="13.15" thickBot="1" x14ac:dyDescent="0.4">
      <c r="A19" s="27"/>
      <c r="B19" s="28" t="s">
        <v>124</v>
      </c>
      <c r="C19" s="29"/>
      <c r="D19" s="29"/>
      <c r="E19" s="29"/>
      <c r="F19" s="29"/>
      <c r="G19" s="29"/>
      <c r="H19" s="29"/>
      <c r="I19" s="28" t="s">
        <v>194</v>
      </c>
      <c r="J19" s="34">
        <f>Summary!N11-Summary!N18</f>
        <v>0</v>
      </c>
      <c r="L19" s="16"/>
    </row>
    <row r="20" spans="1:20" ht="83.25" customHeight="1" thickBot="1" x14ac:dyDescent="0.4">
      <c r="A20" s="32"/>
      <c r="B20" s="203" t="s">
        <v>410</v>
      </c>
      <c r="C20" s="204"/>
      <c r="D20" s="204"/>
      <c r="E20" s="204"/>
      <c r="F20" s="204"/>
      <c r="G20" s="204"/>
      <c r="H20" s="204"/>
      <c r="I20" s="204"/>
      <c r="J20" s="205"/>
      <c r="L20" s="23"/>
    </row>
    <row r="21" spans="1:20" ht="7.5" customHeight="1" x14ac:dyDescent="0.35">
      <c r="A21" s="32"/>
      <c r="B21" s="35"/>
      <c r="C21" s="29"/>
      <c r="D21" s="29"/>
      <c r="E21" s="29"/>
      <c r="F21" s="29"/>
      <c r="G21" s="29"/>
      <c r="H21" s="29"/>
      <c r="I21" s="29"/>
      <c r="J21" s="33"/>
      <c r="L21" s="36"/>
      <c r="M21" s="36"/>
      <c r="N21" s="36"/>
      <c r="O21" s="36"/>
      <c r="P21" s="36"/>
      <c r="Q21" s="36"/>
      <c r="R21" s="36"/>
      <c r="S21" s="36"/>
      <c r="T21" s="36"/>
    </row>
    <row r="22" spans="1:20" ht="7.5" customHeight="1" x14ac:dyDescent="0.35">
      <c r="A22" s="23"/>
      <c r="J22" s="37"/>
    </row>
    <row r="23" spans="1:20" ht="13.15" thickBot="1" x14ac:dyDescent="0.4">
      <c r="A23" s="38" t="s">
        <v>194</v>
      </c>
      <c r="B23" s="28" t="s">
        <v>387</v>
      </c>
      <c r="C23" s="29"/>
      <c r="D23" s="29"/>
      <c r="E23" s="29"/>
      <c r="F23" s="29"/>
      <c r="G23" s="29"/>
      <c r="H23" s="29"/>
      <c r="I23" s="29"/>
      <c r="J23" s="28">
        <f>Summary!N19</f>
        <v>10000</v>
      </c>
    </row>
    <row r="24" spans="1:20" ht="77.25" customHeight="1" thickBot="1" x14ac:dyDescent="0.4">
      <c r="B24" s="203" t="s">
        <v>411</v>
      </c>
      <c r="C24" s="204"/>
      <c r="D24" s="204"/>
      <c r="E24" s="204"/>
      <c r="F24" s="204"/>
      <c r="G24" s="204"/>
      <c r="H24" s="204"/>
      <c r="I24" s="204"/>
      <c r="J24" s="205"/>
    </row>
    <row r="25" spans="1:20" ht="7.5" customHeight="1" x14ac:dyDescent="0.35">
      <c r="B25" s="29"/>
      <c r="C25" s="29"/>
      <c r="D25" s="29"/>
      <c r="E25" s="29"/>
      <c r="F25" s="29"/>
      <c r="G25" s="29"/>
      <c r="H25" s="29"/>
      <c r="I25" s="29"/>
      <c r="J25" s="29"/>
    </row>
    <row r="26" spans="1:20" ht="13.15" thickBot="1" x14ac:dyDescent="0.4">
      <c r="B26" s="28" t="s">
        <v>388</v>
      </c>
      <c r="C26" s="29"/>
      <c r="D26" s="29"/>
      <c r="E26" s="29"/>
      <c r="F26" s="29"/>
      <c r="G26" s="29"/>
      <c r="H26" s="29"/>
      <c r="I26" s="29"/>
      <c r="J26" s="28">
        <f>Summary!N22</f>
        <v>8060</v>
      </c>
    </row>
    <row r="27" spans="1:20" ht="77.25" customHeight="1" thickBot="1" x14ac:dyDescent="0.4">
      <c r="B27" s="203" t="s">
        <v>412</v>
      </c>
      <c r="C27" s="204"/>
      <c r="D27" s="204"/>
      <c r="E27" s="204"/>
      <c r="F27" s="204"/>
      <c r="G27" s="204"/>
      <c r="H27" s="204"/>
      <c r="I27" s="204"/>
      <c r="J27" s="205"/>
    </row>
    <row r="28" spans="1:20" ht="7.5" customHeight="1" x14ac:dyDescent="0.35">
      <c r="B28" s="29"/>
      <c r="C28" s="29"/>
      <c r="D28" s="29"/>
      <c r="E28" s="29"/>
      <c r="F28" s="29"/>
      <c r="G28" s="29"/>
      <c r="H28" s="29"/>
      <c r="I28" s="29"/>
      <c r="J28" s="29"/>
    </row>
    <row r="29" spans="1:20" ht="13.15" thickBot="1" x14ac:dyDescent="0.4">
      <c r="B29" s="28" t="s">
        <v>374</v>
      </c>
      <c r="C29" s="29"/>
      <c r="D29" s="29"/>
      <c r="E29" s="29"/>
      <c r="F29" s="29"/>
      <c r="G29" s="29"/>
      <c r="H29" s="29"/>
      <c r="I29" s="29"/>
      <c r="J29" s="28">
        <f>Summary!N21</f>
        <v>12000</v>
      </c>
    </row>
    <row r="30" spans="1:20" ht="77.25" customHeight="1" thickBot="1" x14ac:dyDescent="0.4">
      <c r="B30" s="203" t="s">
        <v>413</v>
      </c>
      <c r="C30" s="204"/>
      <c r="D30" s="204"/>
      <c r="E30" s="204"/>
      <c r="F30" s="204"/>
      <c r="G30" s="204"/>
      <c r="H30" s="204"/>
      <c r="I30" s="204"/>
      <c r="J30" s="205"/>
    </row>
    <row r="31" spans="1:20" ht="7.5" customHeight="1" x14ac:dyDescent="0.35">
      <c r="B31" s="29"/>
      <c r="C31" s="29"/>
      <c r="D31" s="29"/>
      <c r="E31" s="29"/>
      <c r="F31" s="29"/>
      <c r="G31" s="29"/>
      <c r="H31" s="29"/>
      <c r="I31" s="29"/>
      <c r="J31" s="29"/>
    </row>
    <row r="32" spans="1:20" ht="13.15" thickBot="1" x14ac:dyDescent="0.4">
      <c r="B32" s="28" t="s">
        <v>376</v>
      </c>
      <c r="C32" s="29"/>
      <c r="D32" s="29"/>
      <c r="E32" s="29"/>
      <c r="F32" s="29"/>
      <c r="G32" s="29"/>
      <c r="H32" s="29"/>
      <c r="I32" s="29"/>
      <c r="J32" s="28">
        <f>Summary!N20</f>
        <v>13905.000000000004</v>
      </c>
    </row>
    <row r="33" spans="2:10" ht="77.25" customHeight="1" thickBot="1" x14ac:dyDescent="0.4">
      <c r="B33" s="203" t="s">
        <v>415</v>
      </c>
      <c r="C33" s="204"/>
      <c r="D33" s="204"/>
      <c r="E33" s="204"/>
      <c r="F33" s="204"/>
      <c r="G33" s="204"/>
      <c r="H33" s="204"/>
      <c r="I33" s="204"/>
      <c r="J33" s="205"/>
    </row>
    <row r="34" spans="2:10" ht="7.5" customHeight="1" x14ac:dyDescent="0.35">
      <c r="B34" s="29"/>
      <c r="C34" s="29"/>
      <c r="D34" s="29"/>
      <c r="E34" s="29"/>
      <c r="F34" s="29"/>
      <c r="G34" s="29"/>
      <c r="H34" s="29"/>
      <c r="I34" s="29"/>
      <c r="J34" s="29"/>
    </row>
    <row r="35" spans="2:10" ht="13.15" thickBot="1" x14ac:dyDescent="0.4">
      <c r="B35" s="28" t="s">
        <v>208</v>
      </c>
      <c r="C35" s="29"/>
      <c r="D35" s="29"/>
      <c r="E35" s="29"/>
      <c r="F35" s="29"/>
      <c r="G35" s="29"/>
      <c r="H35" s="29"/>
      <c r="I35" s="29"/>
      <c r="J35" s="28">
        <f>'Education and Training'!O94</f>
        <v>-11500</v>
      </c>
    </row>
    <row r="36" spans="2:10" ht="77.25" customHeight="1" thickBot="1" x14ac:dyDescent="0.4">
      <c r="B36" s="203" t="s">
        <v>414</v>
      </c>
      <c r="C36" s="204"/>
      <c r="D36" s="204"/>
      <c r="E36" s="204"/>
      <c r="F36" s="204"/>
      <c r="G36" s="204"/>
      <c r="H36" s="204"/>
      <c r="I36" s="204"/>
      <c r="J36" s="205"/>
    </row>
    <row r="37" spans="2:10" ht="7.5" customHeight="1" x14ac:dyDescent="0.35">
      <c r="B37" s="29"/>
      <c r="C37" s="29"/>
      <c r="D37" s="29"/>
      <c r="E37" s="29"/>
      <c r="F37" s="29"/>
      <c r="G37" s="29"/>
      <c r="H37" s="29"/>
      <c r="I37" s="29"/>
      <c r="J37" s="29"/>
    </row>
    <row r="38" spans="2:10" ht="13.15" thickBot="1" x14ac:dyDescent="0.4">
      <c r="B38" s="28" t="s">
        <v>209</v>
      </c>
      <c r="C38" s="29"/>
      <c r="D38" s="29"/>
      <c r="E38" s="29"/>
      <c r="F38" s="29"/>
      <c r="G38" s="29"/>
      <c r="H38" s="29"/>
      <c r="I38" s="29"/>
      <c r="J38" s="28">
        <f>'Speech Contest'!O55</f>
        <v>-5300</v>
      </c>
    </row>
    <row r="39" spans="2:10" ht="77.25" customHeight="1" thickBot="1" x14ac:dyDescent="0.4">
      <c r="B39" s="203" t="s">
        <v>416</v>
      </c>
      <c r="C39" s="204"/>
      <c r="D39" s="204"/>
      <c r="E39" s="204"/>
      <c r="F39" s="204"/>
      <c r="G39" s="204"/>
      <c r="H39" s="204"/>
      <c r="I39" s="204"/>
      <c r="J39" s="205"/>
    </row>
    <row r="40" spans="2:10" ht="7.5" customHeight="1" x14ac:dyDescent="0.35">
      <c r="B40" s="29"/>
      <c r="C40" s="29"/>
      <c r="D40" s="29"/>
      <c r="E40" s="29"/>
      <c r="F40" s="29"/>
      <c r="G40" s="29"/>
      <c r="H40" s="29"/>
      <c r="I40" s="29"/>
      <c r="J40" s="29"/>
    </row>
    <row r="41" spans="2:10" ht="13.15" thickBot="1" x14ac:dyDescent="0.4">
      <c r="B41" s="28" t="s">
        <v>210</v>
      </c>
      <c r="C41" s="29"/>
      <c r="D41" s="29"/>
      <c r="E41" s="29"/>
      <c r="F41" s="29"/>
      <c r="G41" s="29"/>
      <c r="H41" s="29"/>
      <c r="I41" s="29"/>
      <c r="J41" s="28">
        <f>Summary!N25</f>
        <v>3670</v>
      </c>
    </row>
    <row r="42" spans="2:10" ht="77.25" customHeight="1" thickBot="1" x14ac:dyDescent="0.4">
      <c r="B42" s="203" t="s">
        <v>417</v>
      </c>
      <c r="C42" s="204"/>
      <c r="D42" s="204"/>
      <c r="E42" s="204"/>
      <c r="F42" s="204"/>
      <c r="G42" s="204"/>
      <c r="H42" s="204"/>
      <c r="I42" s="204"/>
      <c r="J42" s="205"/>
    </row>
    <row r="43" spans="2:10" ht="7.5" customHeight="1" x14ac:dyDescent="0.35">
      <c r="B43" s="29"/>
      <c r="C43" s="29"/>
      <c r="D43" s="29"/>
      <c r="E43" s="29"/>
      <c r="F43" s="29"/>
      <c r="G43" s="29"/>
      <c r="H43" s="29"/>
      <c r="I43" s="29"/>
      <c r="J43" s="29"/>
    </row>
    <row r="44" spans="2:10" ht="13.15" thickBot="1" x14ac:dyDescent="0.4">
      <c r="B44" s="28" t="s">
        <v>378</v>
      </c>
      <c r="C44" s="29"/>
      <c r="D44" s="29"/>
      <c r="E44" s="29"/>
      <c r="F44" s="29"/>
      <c r="G44" s="29"/>
      <c r="H44" s="29"/>
      <c r="I44" s="29"/>
      <c r="J44" s="28">
        <f>Summary!N26</f>
        <v>9000</v>
      </c>
    </row>
    <row r="45" spans="2:10" ht="77.25" customHeight="1" thickBot="1" x14ac:dyDescent="0.4">
      <c r="B45" s="203" t="s">
        <v>418</v>
      </c>
      <c r="C45" s="204"/>
      <c r="D45" s="204"/>
      <c r="E45" s="204"/>
      <c r="F45" s="204"/>
      <c r="G45" s="204"/>
      <c r="H45" s="204"/>
      <c r="I45" s="204"/>
      <c r="J45" s="205"/>
    </row>
    <row r="46" spans="2:10" ht="7.5" customHeight="1" x14ac:dyDescent="0.35">
      <c r="B46" s="29"/>
      <c r="C46" s="29"/>
      <c r="D46" s="29"/>
      <c r="E46" s="29"/>
      <c r="F46" s="29"/>
      <c r="G46" s="29"/>
      <c r="H46" s="29"/>
      <c r="I46" s="29"/>
      <c r="J46" s="29"/>
    </row>
    <row r="47" spans="2:10" ht="13.15" thickBot="1" x14ac:dyDescent="0.4">
      <c r="B47" s="28" t="s">
        <v>211</v>
      </c>
      <c r="C47" s="29"/>
      <c r="D47" s="29"/>
      <c r="E47" s="29"/>
      <c r="F47" s="29"/>
      <c r="G47" s="29"/>
      <c r="H47" s="29"/>
      <c r="I47" s="29"/>
      <c r="J47" s="28">
        <f>Summary!N27</f>
        <v>23485</v>
      </c>
    </row>
    <row r="48" spans="2:10" ht="77.25" customHeight="1" thickBot="1" x14ac:dyDescent="0.4">
      <c r="B48" s="203" t="s">
        <v>419</v>
      </c>
      <c r="C48" s="204"/>
      <c r="D48" s="204"/>
      <c r="E48" s="204"/>
      <c r="F48" s="204"/>
      <c r="G48" s="204"/>
      <c r="H48" s="204"/>
      <c r="I48" s="204"/>
      <c r="J48" s="205"/>
    </row>
    <row r="49" spans="2:10" ht="12.75" customHeight="1" x14ac:dyDescent="0.35">
      <c r="B49" s="154"/>
      <c r="C49" s="154"/>
      <c r="D49" s="154"/>
      <c r="E49" s="154"/>
      <c r="F49" s="154"/>
      <c r="G49" s="154"/>
      <c r="H49" s="154"/>
      <c r="I49" s="154"/>
      <c r="J49" s="154"/>
    </row>
    <row r="50" spans="2:10" ht="13.15" thickBot="1" x14ac:dyDescent="0.4">
      <c r="B50" s="28" t="s">
        <v>377</v>
      </c>
      <c r="C50" s="29"/>
      <c r="D50" s="29"/>
      <c r="E50" s="29"/>
      <c r="F50" s="29"/>
      <c r="G50" s="29"/>
      <c r="H50" s="29"/>
      <c r="I50" s="29"/>
      <c r="J50" s="28">
        <f>Summary!N28</f>
        <v>7400</v>
      </c>
    </row>
    <row r="51" spans="2:10" ht="77.25" customHeight="1" thickBot="1" x14ac:dyDescent="0.4">
      <c r="B51" s="203" t="s">
        <v>420</v>
      </c>
      <c r="C51" s="204"/>
      <c r="D51" s="204"/>
      <c r="E51" s="204"/>
      <c r="F51" s="204"/>
      <c r="G51" s="204"/>
      <c r="H51" s="204"/>
      <c r="I51" s="204"/>
      <c r="J51" s="205"/>
    </row>
    <row r="52" spans="2:10" ht="7.5" customHeight="1" x14ac:dyDescent="0.35">
      <c r="B52" s="29"/>
      <c r="C52" s="29"/>
      <c r="D52" s="29"/>
      <c r="E52" s="29"/>
      <c r="F52" s="29"/>
      <c r="G52" s="29"/>
      <c r="H52" s="29"/>
      <c r="I52" s="29"/>
      <c r="J52" s="29"/>
    </row>
    <row r="58" spans="2:10" ht="12.75" customHeight="1" x14ac:dyDescent="0.35"/>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N8" sqref="N8"/>
    </sheetView>
  </sheetViews>
  <sheetFormatPr defaultColWidth="9.19921875" defaultRowHeight="15" x14ac:dyDescent="0.4"/>
  <cols>
    <col min="1" max="1" width="11.19921875" style="7" customWidth="1"/>
    <col min="2" max="2" width="52" style="7" customWidth="1"/>
    <col min="3" max="14" width="13.265625" style="7" customWidth="1"/>
    <col min="15" max="15" width="14.46484375" style="7" customWidth="1"/>
    <col min="16" max="23" width="9.19921875" style="7"/>
    <col min="24" max="24" width="9.19921875" style="7" customWidth="1"/>
    <col min="25"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6" width="11" style="7" hidden="1" customWidth="1"/>
    <col min="47" max="49" width="0" style="7" hidden="1" customWidth="1"/>
    <col min="50" max="16384" width="9.19921875" style="7"/>
  </cols>
  <sheetData>
    <row r="1" spans="1:46" x14ac:dyDescent="0.4">
      <c r="A1" s="6"/>
      <c r="G1" s="50" t="s">
        <v>0</v>
      </c>
      <c r="N1" s="51" t="s">
        <v>2</v>
      </c>
      <c r="O1" s="51">
        <f>Summary!B1</f>
        <v>69</v>
      </c>
    </row>
    <row r="2" spans="1:46" x14ac:dyDescent="0.4">
      <c r="A2" s="6"/>
      <c r="G2" s="50" t="s">
        <v>1</v>
      </c>
    </row>
    <row r="3" spans="1:46" x14ac:dyDescent="0.4">
      <c r="G3" s="50" t="str">
        <f>Summary!B3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5.4" thickBot="1" x14ac:dyDescent="0.45">
      <c r="A7" s="7">
        <v>6005</v>
      </c>
      <c r="B7" s="6" t="str">
        <f>IF(ISTEXT(VLOOKUP(A7,'Chart of Accounts'!$B$5:$C$50,2,FALSE)),VLOOKUP(A7,'Chart of Accounts'!$B$5:$C$50,2,FALSE),"")</f>
        <v>Membership Dues Allocation</v>
      </c>
      <c r="C7" s="119">
        <v>1475.41</v>
      </c>
      <c r="D7" s="119">
        <v>4200.7700000000004</v>
      </c>
      <c r="E7" s="119">
        <v>36251.01</v>
      </c>
      <c r="F7" s="119">
        <v>7504.33</v>
      </c>
      <c r="G7" s="119">
        <v>2469.3000000000002</v>
      </c>
      <c r="H7" s="119">
        <v>1624.12</v>
      </c>
      <c r="I7" s="119">
        <v>2030.7</v>
      </c>
      <c r="J7" s="119">
        <v>6501</v>
      </c>
      <c r="K7" s="119">
        <v>33703.07</v>
      </c>
      <c r="L7" s="119">
        <v>6640.75</v>
      </c>
      <c r="M7" s="119">
        <v>2722.6</v>
      </c>
      <c r="N7" s="119">
        <v>4687.5600000000004</v>
      </c>
      <c r="O7" s="8">
        <f>SUM(C7:N7)</f>
        <v>109810.62000000001</v>
      </c>
      <c r="AA7" s="7" t="s">
        <v>190</v>
      </c>
      <c r="AB7" s="7" t="str">
        <f>IF(A7="","",A7&amp;"-000000")</f>
        <v>6005-000000</v>
      </c>
      <c r="AC7" s="7">
        <v>100</v>
      </c>
      <c r="AD7" s="7" t="str">
        <f>IF(LEN(O1)=3,O1,IF(LEN(O1)=2,0&amp;O1,IF(LEN(O1)=1,0&amp;0&amp;O1,"ERROR")))</f>
        <v>069</v>
      </c>
      <c r="AG7" s="7">
        <v>110</v>
      </c>
      <c r="AH7" s="7" t="str">
        <f>Summary!$B$2</f>
        <v>AUD</v>
      </c>
      <c r="AI7" s="70">
        <f>IF(C7="",0,C7)</f>
        <v>1475.41</v>
      </c>
      <c r="AJ7" s="70">
        <f t="shared" ref="AJ7:AT7" si="0">IF(D7="",0,D7)</f>
        <v>4200.7700000000004</v>
      </c>
      <c r="AK7" s="70">
        <f t="shared" si="0"/>
        <v>36251.01</v>
      </c>
      <c r="AL7" s="70">
        <f>IF(F7="",0,F7)</f>
        <v>7504.33</v>
      </c>
      <c r="AM7" s="70">
        <f>IF(G7="",0,G7)</f>
        <v>2469.3000000000002</v>
      </c>
      <c r="AN7" s="70">
        <f t="shared" si="0"/>
        <v>1624.12</v>
      </c>
      <c r="AO7" s="70">
        <f t="shared" si="0"/>
        <v>2030.7</v>
      </c>
      <c r="AP7" s="70">
        <f t="shared" si="0"/>
        <v>6501</v>
      </c>
      <c r="AQ7" s="70">
        <f t="shared" si="0"/>
        <v>33703.07</v>
      </c>
      <c r="AR7" s="70">
        <f t="shared" si="0"/>
        <v>6640.75</v>
      </c>
      <c r="AS7" s="70">
        <f t="shared" si="0"/>
        <v>2722.6</v>
      </c>
      <c r="AT7" s="70">
        <f t="shared" si="0"/>
        <v>4687.5600000000004</v>
      </c>
    </row>
    <row r="8" spans="1:46" ht="15.4" thickTop="1" x14ac:dyDescent="0.4"/>
    <row r="13" spans="1:46" x14ac:dyDescent="0.4">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6"/>
  <sheetViews>
    <sheetView topLeftCell="B1" zoomScale="66" zoomScaleNormal="66" workbookViewId="0">
      <pane ySplit="6" topLeftCell="A7" activePane="bottomLeft" state="frozen"/>
      <selection pane="bottomLeft" activeCell="A7" sqref="A7"/>
    </sheetView>
  </sheetViews>
  <sheetFormatPr defaultColWidth="9.19921875" defaultRowHeight="15" x14ac:dyDescent="0.4"/>
  <cols>
    <col min="1" max="1" width="12.796875" style="7" customWidth="1"/>
    <col min="2" max="2" width="35.796875" style="7" customWidth="1"/>
    <col min="3" max="15" width="18.19921875" style="7" customWidth="1"/>
    <col min="16" max="19" width="9.19921875" style="7"/>
    <col min="20" max="24" width="9.19921875" style="7" customWidth="1"/>
    <col min="25"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5.19921875" style="7" hidden="1" customWidth="1"/>
    <col min="34" max="34" width="17" style="7" hidden="1" customWidth="1"/>
    <col min="35" max="35" width="19.73046875" style="7" hidden="1" customWidth="1"/>
    <col min="36" max="44" width="10" style="7" hidden="1" customWidth="1"/>
    <col min="45" max="47" width="11" style="7" hidden="1" customWidth="1"/>
    <col min="48" max="48" width="9.19921875" style="7" hidden="1" customWidth="1"/>
    <col min="49" max="16384" width="9.19921875" style="7"/>
  </cols>
  <sheetData>
    <row r="1" spans="1:47" x14ac:dyDescent="0.4">
      <c r="A1" s="6"/>
      <c r="G1" s="50" t="s">
        <v>0</v>
      </c>
      <c r="N1" s="51" t="s">
        <v>2</v>
      </c>
      <c r="O1" s="51">
        <f>Summary!B1</f>
        <v>69</v>
      </c>
    </row>
    <row r="2" spans="1:47" x14ac:dyDescent="0.4">
      <c r="A2" s="6"/>
      <c r="G2" s="50" t="s">
        <v>1</v>
      </c>
    </row>
    <row r="3" spans="1:47" x14ac:dyDescent="0.4">
      <c r="G3" s="50" t="str">
        <f>Fundraising!G3</f>
        <v>2024-2025</v>
      </c>
    </row>
    <row r="4" spans="1:47" ht="10.5" customHeight="1" thickBot="1" x14ac:dyDescent="0.45">
      <c r="G4" s="50"/>
    </row>
    <row r="5" spans="1:47" ht="15.4" thickBot="1" x14ac:dyDescent="0.45">
      <c r="A5" s="6"/>
      <c r="C5" s="212" t="str">
        <f>Summary!B2</f>
        <v>AUD</v>
      </c>
      <c r="D5" s="213"/>
      <c r="E5" s="213"/>
      <c r="F5" s="213"/>
      <c r="G5" s="213"/>
      <c r="H5" s="213"/>
      <c r="I5" s="213"/>
      <c r="J5" s="213"/>
      <c r="K5" s="213"/>
      <c r="L5" s="213"/>
      <c r="M5" s="213"/>
      <c r="N5" s="213"/>
      <c r="O5" s="214"/>
    </row>
    <row r="6" spans="1:47" ht="18.399999999999999"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65" x14ac:dyDescent="0.6">
      <c r="A7" s="2"/>
      <c r="B7" s="56"/>
      <c r="C7" s="56"/>
      <c r="D7" s="4"/>
      <c r="E7" s="4"/>
      <c r="F7" s="4"/>
      <c r="G7" s="4"/>
      <c r="H7" s="4"/>
      <c r="I7" s="4"/>
      <c r="J7" s="4"/>
      <c r="K7" s="4"/>
      <c r="L7" s="4"/>
      <c r="M7" s="4"/>
      <c r="N7" s="4"/>
      <c r="O7" s="4"/>
      <c r="P7" s="4"/>
      <c r="Q7" s="4"/>
      <c r="AB7" s="57"/>
    </row>
    <row r="8" spans="1:47" ht="20.65" x14ac:dyDescent="0.6">
      <c r="A8" s="59"/>
      <c r="B8" s="56"/>
      <c r="C8" s="4"/>
      <c r="D8" s="4"/>
      <c r="E8" s="4"/>
      <c r="F8" s="4"/>
      <c r="G8" s="4"/>
      <c r="H8" s="4"/>
      <c r="I8" s="4"/>
      <c r="J8" s="4"/>
      <c r="K8" s="4"/>
      <c r="L8" s="4"/>
      <c r="M8" s="4"/>
      <c r="N8" s="4"/>
      <c r="O8" s="4"/>
    </row>
    <row r="9" spans="1:47" ht="20.25" x14ac:dyDescent="0.55000000000000004">
      <c r="A9" s="56">
        <v>7092</v>
      </c>
      <c r="B9" s="56" t="s">
        <v>276</v>
      </c>
      <c r="C9" s="10">
        <v>457.54</v>
      </c>
      <c r="D9" s="10">
        <v>457.54</v>
      </c>
      <c r="E9" s="10">
        <v>457.54</v>
      </c>
      <c r="F9" s="10">
        <v>457.54</v>
      </c>
      <c r="G9" s="10">
        <v>457.54</v>
      </c>
      <c r="H9" s="10">
        <v>457.54</v>
      </c>
      <c r="I9" s="10">
        <v>457.54</v>
      </c>
      <c r="J9" s="10">
        <v>457.54</v>
      </c>
      <c r="K9" s="10">
        <v>457.54</v>
      </c>
      <c r="L9" s="10">
        <v>457.54</v>
      </c>
      <c r="M9" s="10">
        <v>457.54</v>
      </c>
      <c r="N9" s="10">
        <v>457.54</v>
      </c>
      <c r="O9" s="71">
        <f>SUM(C9:N9)</f>
        <v>5490.4800000000005</v>
      </c>
      <c r="AA9" s="7" t="s">
        <v>190</v>
      </c>
      <c r="AB9" s="7" t="str">
        <f>IF(A9="","",A9&amp;"-000000")</f>
        <v>7092-000000</v>
      </c>
      <c r="AC9" s="7">
        <v>999</v>
      </c>
      <c r="AD9" s="7" t="str">
        <f>IF(LEN($O$1)=3,$O$1,IF(LEN($O$1)=2,0&amp;$O$1,IF(LEN($O$1)=1,0&amp;0&amp;$O$1,"ERROR")))</f>
        <v>069</v>
      </c>
      <c r="AH9" s="7">
        <v>110</v>
      </c>
      <c r="AI9" s="7" t="str">
        <f>Summary!$B$2</f>
        <v>AUD</v>
      </c>
      <c r="AJ9" s="7">
        <f t="shared" ref="AJ9:AU9" si="0">IF(C9="",0,C9)</f>
        <v>457.54</v>
      </c>
      <c r="AK9" s="7">
        <f t="shared" si="0"/>
        <v>457.54</v>
      </c>
      <c r="AL9" s="7">
        <f t="shared" si="0"/>
        <v>457.54</v>
      </c>
      <c r="AM9" s="7">
        <f t="shared" si="0"/>
        <v>457.54</v>
      </c>
      <c r="AN9" s="7">
        <f t="shared" si="0"/>
        <v>457.54</v>
      </c>
      <c r="AO9" s="7">
        <f t="shared" si="0"/>
        <v>457.54</v>
      </c>
      <c r="AP9" s="7">
        <f t="shared" si="0"/>
        <v>457.54</v>
      </c>
      <c r="AQ9" s="7">
        <f t="shared" si="0"/>
        <v>457.54</v>
      </c>
      <c r="AR9" s="7">
        <f t="shared" si="0"/>
        <v>457.54</v>
      </c>
      <c r="AS9" s="7">
        <f t="shared" si="0"/>
        <v>457.54</v>
      </c>
      <c r="AT9" s="7">
        <f t="shared" si="0"/>
        <v>457.54</v>
      </c>
      <c r="AU9" s="7">
        <f t="shared" si="0"/>
        <v>457.54</v>
      </c>
    </row>
    <row r="10" spans="1:47" ht="20.65" x14ac:dyDescent="0.6">
      <c r="A10" s="56"/>
      <c r="B10" s="56"/>
      <c r="C10" s="5"/>
      <c r="D10" s="5"/>
      <c r="E10" s="5"/>
      <c r="F10" s="5"/>
      <c r="G10" s="5"/>
      <c r="H10" s="5"/>
      <c r="I10" s="5"/>
      <c r="J10" s="5"/>
      <c r="K10" s="5"/>
      <c r="L10" s="5"/>
      <c r="M10" s="5"/>
      <c r="N10" s="5"/>
      <c r="O10" s="5"/>
    </row>
    <row r="11" spans="1:47" ht="21" thickBot="1" x14ac:dyDescent="0.65">
      <c r="A11" s="56" t="s">
        <v>124</v>
      </c>
      <c r="B11" s="56"/>
      <c r="C11" s="72">
        <f>C9</f>
        <v>457.54</v>
      </c>
      <c r="D11" s="72">
        <f t="shared" ref="D11:N11" si="1">D9</f>
        <v>457.54</v>
      </c>
      <c r="E11" s="72">
        <f t="shared" si="1"/>
        <v>457.54</v>
      </c>
      <c r="F11" s="72">
        <f t="shared" si="1"/>
        <v>457.54</v>
      </c>
      <c r="G11" s="72">
        <f t="shared" si="1"/>
        <v>457.54</v>
      </c>
      <c r="H11" s="72">
        <f t="shared" si="1"/>
        <v>457.54</v>
      </c>
      <c r="I11" s="72">
        <f t="shared" si="1"/>
        <v>457.54</v>
      </c>
      <c r="J11" s="72">
        <f t="shared" si="1"/>
        <v>457.54</v>
      </c>
      <c r="K11" s="72">
        <f t="shared" si="1"/>
        <v>457.54</v>
      </c>
      <c r="L11" s="72">
        <f t="shared" si="1"/>
        <v>457.54</v>
      </c>
      <c r="M11" s="72">
        <f t="shared" si="1"/>
        <v>457.54</v>
      </c>
      <c r="N11" s="72">
        <f t="shared" si="1"/>
        <v>457.54</v>
      </c>
      <c r="O11" s="72">
        <f>SUM(C11:N11)</f>
        <v>5490.4800000000005</v>
      </c>
    </row>
    <row r="12" spans="1:47" ht="15.4" thickTop="1" x14ac:dyDescent="0.4"/>
    <row r="16" spans="1:47" x14ac:dyDescent="0.4">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00000000-0002-0000-0300-000000000000}">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58"/>
  <sheetViews>
    <sheetView tabSelected="1" zoomScale="80" zoomScaleNormal="80" workbookViewId="0">
      <pane xSplit="2" ySplit="6" topLeftCell="C31" activePane="bottomRight" state="frozen"/>
      <selection activeCell="B1" sqref="B1"/>
      <selection pane="topRight" activeCell="B1" sqref="B1"/>
      <selection pane="bottomLeft" activeCell="B1" sqref="B1"/>
      <selection pane="bottomRight" activeCell="C33" sqref="C33"/>
    </sheetView>
  </sheetViews>
  <sheetFormatPr defaultColWidth="9.19921875" defaultRowHeight="15" x14ac:dyDescent="0.4"/>
  <cols>
    <col min="1" max="1" width="11.19921875" style="7" customWidth="1"/>
    <col min="2" max="2" width="52" style="7" customWidth="1"/>
    <col min="3" max="15" width="18.46484375" style="7" customWidth="1"/>
    <col min="16" max="17" width="9.19921875" style="7"/>
    <col min="18" max="18" width="9.19921875" style="7" customWidth="1"/>
    <col min="19" max="26" width="9.19921875" style="7" hidden="1" customWidth="1"/>
    <col min="27" max="27" width="10.796875" style="7" hidden="1" customWidth="1"/>
    <col min="28" max="28" width="11.5312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49" width="9.19921875" style="7" customWidth="1"/>
    <col min="50" max="16384" width="9.19921875" style="7"/>
  </cols>
  <sheetData>
    <row r="1" spans="1:46" x14ac:dyDescent="0.4">
      <c r="A1" s="6"/>
      <c r="G1" s="50" t="s">
        <v>0</v>
      </c>
      <c r="N1" s="51" t="s">
        <v>2</v>
      </c>
      <c r="O1" s="51">
        <f>Summary!B1</f>
        <v>69</v>
      </c>
    </row>
    <row r="2" spans="1:46" x14ac:dyDescent="0.4">
      <c r="A2" s="6"/>
      <c r="G2" s="50" t="s">
        <v>1</v>
      </c>
    </row>
    <row r="3" spans="1:46" x14ac:dyDescent="0.4">
      <c r="G3" s="50" t="str">
        <f>'Membership Dues Allocation '!G3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P7" s="4"/>
      <c r="Q7" s="4"/>
      <c r="AB7" s="57"/>
    </row>
    <row r="8" spans="1:46" ht="20.65" x14ac:dyDescent="0.6">
      <c r="A8" s="2" t="s">
        <v>111</v>
      </c>
      <c r="B8" s="59"/>
      <c r="C8" s="56"/>
      <c r="D8" s="4"/>
      <c r="E8" s="4"/>
      <c r="F8" s="4"/>
      <c r="G8" s="4"/>
      <c r="H8" s="4"/>
      <c r="I8" s="4"/>
      <c r="J8" s="4"/>
      <c r="K8" s="4"/>
      <c r="L8" s="4"/>
      <c r="M8" s="4"/>
      <c r="N8" s="4"/>
      <c r="O8" s="4"/>
      <c r="P8" s="4"/>
      <c r="Q8" s="4"/>
    </row>
    <row r="9" spans="1:46" ht="20.25" customHeight="1" x14ac:dyDescent="0.55000000000000004">
      <c r="A9" s="11">
        <v>6025</v>
      </c>
      <c r="B9" s="76" t="s">
        <v>169</v>
      </c>
      <c r="C9" s="120"/>
      <c r="D9" s="120"/>
      <c r="E9" s="120"/>
      <c r="F9" s="120"/>
      <c r="G9" s="120"/>
      <c r="H9" s="120"/>
      <c r="I9" s="120"/>
      <c r="J9" s="120"/>
      <c r="K9" s="120"/>
      <c r="L9" s="120"/>
      <c r="M9" s="120"/>
      <c r="N9" s="120"/>
      <c r="O9" s="71">
        <f>SUM(C9:N9)</f>
        <v>0</v>
      </c>
      <c r="T9" s="115" t="s">
        <v>258</v>
      </c>
      <c r="AA9" s="7" t="s">
        <v>190</v>
      </c>
      <c r="AB9" s="7" t="str">
        <f t="shared" ref="AB9:AB23" si="0">IF(A9="","",A9&amp;"-000000")</f>
        <v>6025-000000</v>
      </c>
      <c r="AC9" s="7">
        <v>150</v>
      </c>
      <c r="AD9" s="7" t="str">
        <f t="shared" ref="AD9:AD23" si="1">IF(LEN($O$1)=3,$O$1,IF(LEN($O$1)=2,0&amp;$O$1,IF(LEN($O$1)=1,0&amp;0&amp;$O$1,"ERROR")))</f>
        <v>069</v>
      </c>
      <c r="AE9" s="7" t="s">
        <v>174</v>
      </c>
      <c r="AG9" s="7">
        <v>110</v>
      </c>
      <c r="AH9" s="7" t="str">
        <f>Summary!$B$2</f>
        <v>AUD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row>
    <row r="10" spans="1:46" ht="20.25" customHeight="1" x14ac:dyDescent="0.55000000000000004">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069</v>
      </c>
      <c r="AE10" s="7" t="s">
        <v>175</v>
      </c>
      <c r="AG10" s="7">
        <v>110</v>
      </c>
      <c r="AH10" s="7" t="str">
        <f>Summary!$B$2</f>
        <v>AUD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55000000000000004">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069</v>
      </c>
      <c r="AE11" s="7" t="s">
        <v>176</v>
      </c>
      <c r="AG11" s="7">
        <v>110</v>
      </c>
      <c r="AH11" s="7" t="str">
        <f>Summary!$B$2</f>
        <v>AUD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55000000000000004">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069</v>
      </c>
      <c r="AE12" s="7" t="s">
        <v>177</v>
      </c>
      <c r="AG12" s="7">
        <v>110</v>
      </c>
      <c r="AH12" s="7" t="str">
        <f>Summary!$B$2</f>
        <v>AUD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55000000000000004">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069</v>
      </c>
      <c r="AE13" s="7" t="s">
        <v>178</v>
      </c>
      <c r="AG13" s="7">
        <v>110</v>
      </c>
      <c r="AH13" s="7" t="str">
        <f>Summary!$B$2</f>
        <v>AUD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55000000000000004">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069</v>
      </c>
      <c r="AE14" s="7" t="s">
        <v>179</v>
      </c>
      <c r="AG14" s="7">
        <v>110</v>
      </c>
      <c r="AH14" s="7" t="str">
        <f>Summary!$B$2</f>
        <v>AUD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55000000000000004">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069</v>
      </c>
      <c r="AE15" s="7" t="s">
        <v>181</v>
      </c>
      <c r="AG15" s="7">
        <v>110</v>
      </c>
      <c r="AH15" s="7" t="str">
        <f>Summary!$B$2</f>
        <v>AUD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55000000000000004">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069</v>
      </c>
      <c r="AG16" s="7">
        <v>110</v>
      </c>
      <c r="AH16" s="7" t="str">
        <f>Summary!$B$2</f>
        <v>AUD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55000000000000004">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069</v>
      </c>
      <c r="AG17" s="7">
        <v>110</v>
      </c>
      <c r="AH17" s="7" t="str">
        <f>Summary!$B$2</f>
        <v>AUD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55000000000000004">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069</v>
      </c>
      <c r="AG18" s="7">
        <v>110</v>
      </c>
      <c r="AH18" s="7" t="str">
        <f>Summary!$B$2</f>
        <v>AUD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55000000000000004">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069</v>
      </c>
      <c r="AG19" s="7">
        <v>110</v>
      </c>
      <c r="AH19" s="7" t="str">
        <f>Summary!$B$2</f>
        <v>AUD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55000000000000004">
      <c r="A20" s="11">
        <v>6035</v>
      </c>
      <c r="B20" s="76" t="s">
        <v>6</v>
      </c>
      <c r="C20" s="120"/>
      <c r="D20" s="120"/>
      <c r="E20" s="120"/>
      <c r="F20" s="120"/>
      <c r="G20" s="120"/>
      <c r="H20" s="120"/>
      <c r="I20" s="120"/>
      <c r="J20" s="120"/>
      <c r="K20" s="120"/>
      <c r="L20" s="120"/>
      <c r="M20" s="120"/>
      <c r="N20" s="120"/>
      <c r="O20" s="71">
        <f t="shared" si="3"/>
        <v>0</v>
      </c>
      <c r="T20" s="7" t="s">
        <v>53</v>
      </c>
      <c r="U20" s="7">
        <v>7024</v>
      </c>
      <c r="AA20" s="7" t="s">
        <v>190</v>
      </c>
      <c r="AB20" s="7" t="str">
        <f t="shared" si="0"/>
        <v>6035-000000</v>
      </c>
      <c r="AC20" s="7">
        <v>150</v>
      </c>
      <c r="AD20" s="7" t="str">
        <f t="shared" si="1"/>
        <v>069</v>
      </c>
      <c r="AG20" s="7">
        <v>110</v>
      </c>
      <c r="AH20" s="7" t="str">
        <f>Summary!$B$2</f>
        <v>AUD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55000000000000004">
      <c r="A21" s="11">
        <v>6040</v>
      </c>
      <c r="B21" s="76" t="s">
        <v>218</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069</v>
      </c>
      <c r="AG21" s="7">
        <v>110</v>
      </c>
      <c r="AH21" s="7" t="str">
        <f>Summary!$B$2</f>
        <v>AUD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55000000000000004">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069</v>
      </c>
      <c r="AG22" s="7">
        <v>110</v>
      </c>
      <c r="AH22" s="7" t="str">
        <f>Summary!$B$2</f>
        <v>AUD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55000000000000004">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069</v>
      </c>
      <c r="AG23" s="7">
        <v>110</v>
      </c>
      <c r="AH23" s="7" t="str">
        <f>Summary!$B$2</f>
        <v>AUD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6">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0</v>
      </c>
      <c r="N24" s="9">
        <f t="shared" si="19"/>
        <v>0</v>
      </c>
      <c r="O24" s="9">
        <f>SUM(O9:O23)</f>
        <v>0</v>
      </c>
      <c r="T24" s="7" t="s">
        <v>61</v>
      </c>
      <c r="U24" s="7">
        <v>7032</v>
      </c>
    </row>
    <row r="25" spans="1:46" ht="20.25" customHeight="1" x14ac:dyDescent="0.6">
      <c r="A25" s="59"/>
      <c r="B25" s="78"/>
      <c r="C25" s="4"/>
      <c r="D25" s="4"/>
      <c r="E25" s="4"/>
      <c r="F25" s="4"/>
      <c r="G25" s="4"/>
      <c r="H25" s="4"/>
      <c r="I25" s="4"/>
      <c r="J25" s="4"/>
      <c r="K25" s="4"/>
      <c r="L25" s="4"/>
      <c r="M25" s="4"/>
      <c r="N25" s="4"/>
      <c r="O25" s="4"/>
      <c r="T25" s="7" t="s">
        <v>63</v>
      </c>
      <c r="U25" s="7">
        <v>7034</v>
      </c>
    </row>
    <row r="26" spans="1:46" ht="20.25" customHeight="1" x14ac:dyDescent="0.6">
      <c r="A26" s="2" t="s">
        <v>113</v>
      </c>
      <c r="B26" s="78"/>
      <c r="C26" s="4"/>
      <c r="D26" s="4"/>
      <c r="E26" s="4"/>
      <c r="F26" s="4"/>
      <c r="G26" s="4"/>
      <c r="H26" s="4"/>
      <c r="I26" s="4"/>
      <c r="J26" s="4"/>
      <c r="K26" s="4"/>
      <c r="L26" s="4"/>
      <c r="M26" s="4"/>
      <c r="N26" s="4"/>
      <c r="O26" s="4"/>
      <c r="T26" s="7" t="s">
        <v>65</v>
      </c>
      <c r="U26" s="7">
        <v>7036</v>
      </c>
    </row>
    <row r="27" spans="1:46" ht="20.25" customHeight="1" x14ac:dyDescent="0.55000000000000004">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069</v>
      </c>
      <c r="AG27" s="7">
        <v>110</v>
      </c>
      <c r="AH27" s="7" t="str">
        <f>Summary!$B$2</f>
        <v>AUD</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55000000000000004">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c r="M28" s="120"/>
      <c r="N28" s="120"/>
      <c r="O28" s="71">
        <f t="shared" si="20"/>
        <v>0</v>
      </c>
      <c r="T28" s="7" t="s">
        <v>69</v>
      </c>
      <c r="U28" s="7">
        <v>7040</v>
      </c>
      <c r="AA28" s="7" t="s">
        <v>190</v>
      </c>
      <c r="AB28" s="7" t="str">
        <f t="shared" si="21"/>
        <v>7008-000000</v>
      </c>
      <c r="AC28" s="7">
        <v>150</v>
      </c>
      <c r="AD28" s="7" t="str">
        <f t="shared" si="22"/>
        <v>069</v>
      </c>
      <c r="AG28" s="7">
        <v>110</v>
      </c>
      <c r="AH28" s="7" t="str">
        <f>Summary!$B$2</f>
        <v>AUD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0.25" customHeight="1" x14ac:dyDescent="0.55000000000000004">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c r="N29" s="120"/>
      <c r="O29" s="71">
        <f t="shared" si="20"/>
        <v>0</v>
      </c>
      <c r="T29" s="7" t="s">
        <v>71</v>
      </c>
      <c r="U29" s="7">
        <v>7042</v>
      </c>
      <c r="AA29" s="7" t="s">
        <v>190</v>
      </c>
      <c r="AB29" s="7" t="str">
        <f t="shared" si="21"/>
        <v>7010-000000</v>
      </c>
      <c r="AC29" s="7">
        <v>150</v>
      </c>
      <c r="AD29" s="7" t="str">
        <f t="shared" si="22"/>
        <v>069</v>
      </c>
      <c r="AG29" s="7">
        <v>110</v>
      </c>
      <c r="AH29" s="7" t="str">
        <f>Summary!$B$2</f>
        <v>AUD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55000000000000004">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c r="N30" s="120"/>
      <c r="O30" s="71">
        <f t="shared" si="20"/>
        <v>0</v>
      </c>
      <c r="T30" s="7" t="s">
        <v>72</v>
      </c>
      <c r="U30" s="7">
        <v>7044</v>
      </c>
      <c r="AA30" s="7" t="s">
        <v>190</v>
      </c>
      <c r="AB30" s="7" t="str">
        <f t="shared" si="21"/>
        <v>7012-000000</v>
      </c>
      <c r="AC30" s="7">
        <v>150</v>
      </c>
      <c r="AD30" s="7" t="str">
        <f t="shared" si="22"/>
        <v>069</v>
      </c>
      <c r="AG30" s="7">
        <v>110</v>
      </c>
      <c r="AH30" s="7" t="str">
        <f>Summary!$B$2</f>
        <v>AUD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55000000000000004">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c r="N31" s="120"/>
      <c r="O31" s="71">
        <f t="shared" si="20"/>
        <v>0</v>
      </c>
      <c r="T31" s="7" t="s">
        <v>74</v>
      </c>
      <c r="U31" s="7">
        <v>7046</v>
      </c>
      <c r="AA31" s="7" t="s">
        <v>190</v>
      </c>
      <c r="AB31" s="7" t="str">
        <f t="shared" si="21"/>
        <v>7014-000000</v>
      </c>
      <c r="AC31" s="7">
        <v>150</v>
      </c>
      <c r="AD31" s="7" t="str">
        <f t="shared" si="22"/>
        <v>069</v>
      </c>
      <c r="AG31" s="7">
        <v>110</v>
      </c>
      <c r="AH31" s="7" t="str">
        <f>Summary!$B$2</f>
        <v>AUD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55000000000000004">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c r="M32" s="120"/>
      <c r="N32" s="120"/>
      <c r="O32" s="71">
        <f t="shared" si="20"/>
        <v>0</v>
      </c>
      <c r="T32" s="7" t="s">
        <v>76</v>
      </c>
      <c r="U32" s="7">
        <v>7048</v>
      </c>
      <c r="AA32" s="7" t="s">
        <v>190</v>
      </c>
      <c r="AB32" s="7" t="str">
        <f t="shared" si="21"/>
        <v>7016-000000</v>
      </c>
      <c r="AC32" s="7">
        <v>150</v>
      </c>
      <c r="AD32" s="7" t="str">
        <f t="shared" si="22"/>
        <v>069</v>
      </c>
      <c r="AG32" s="7">
        <v>110</v>
      </c>
      <c r="AH32" s="7" t="str">
        <f>Summary!$B$2</f>
        <v>AUD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0</v>
      </c>
      <c r="AT32" s="7">
        <f t="shared" si="34"/>
        <v>0</v>
      </c>
    </row>
    <row r="33" spans="1:46" ht="20.25" customHeight="1" x14ac:dyDescent="0.55000000000000004">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c r="M33" s="120"/>
      <c r="N33" s="120"/>
      <c r="O33" s="71">
        <f t="shared" si="20"/>
        <v>0</v>
      </c>
      <c r="T33" s="7" t="s">
        <v>78</v>
      </c>
      <c r="U33" s="7">
        <v>7050</v>
      </c>
      <c r="AA33" s="7" t="s">
        <v>190</v>
      </c>
      <c r="AB33" s="7" t="str">
        <f t="shared" si="21"/>
        <v>7018-000000</v>
      </c>
      <c r="AC33" s="7">
        <v>150</v>
      </c>
      <c r="AD33" s="7" t="str">
        <f t="shared" si="22"/>
        <v>069</v>
      </c>
      <c r="AG33" s="7">
        <v>110</v>
      </c>
      <c r="AH33" s="7" t="str">
        <f>Summary!$B$2</f>
        <v>AUD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55000000000000004">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c r="N34" s="120"/>
      <c r="O34" s="71">
        <f t="shared" si="20"/>
        <v>0</v>
      </c>
      <c r="T34" s="7" t="s">
        <v>80</v>
      </c>
      <c r="U34" s="7">
        <v>7052</v>
      </c>
      <c r="AA34" s="7" t="s">
        <v>190</v>
      </c>
      <c r="AB34" s="7" t="str">
        <f t="shared" si="21"/>
        <v>7020-000000</v>
      </c>
      <c r="AC34" s="7">
        <v>150</v>
      </c>
      <c r="AD34" s="7" t="str">
        <f t="shared" si="22"/>
        <v>069</v>
      </c>
      <c r="AG34" s="7">
        <v>110</v>
      </c>
      <c r="AH34" s="7" t="str">
        <f>Summary!$B$2</f>
        <v>AUD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55000000000000004">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c r="M35" s="120"/>
      <c r="N35" s="120"/>
      <c r="O35" s="71">
        <f t="shared" si="20"/>
        <v>0</v>
      </c>
      <c r="T35" s="7" t="s">
        <v>81</v>
      </c>
      <c r="U35" s="7">
        <v>7070</v>
      </c>
      <c r="AA35" s="7" t="s">
        <v>190</v>
      </c>
      <c r="AB35" s="7" t="str">
        <f t="shared" si="21"/>
        <v>7022-000000</v>
      </c>
      <c r="AC35" s="7">
        <v>150</v>
      </c>
      <c r="AD35" s="7" t="str">
        <f t="shared" si="22"/>
        <v>069</v>
      </c>
      <c r="AG35" s="7">
        <v>110</v>
      </c>
      <c r="AH35" s="7" t="str">
        <f>Summary!$B$2</f>
        <v>AUD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55000000000000004">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069</v>
      </c>
      <c r="AG36" s="7">
        <v>110</v>
      </c>
      <c r="AH36" s="7" t="str">
        <f>Summary!$B$2</f>
        <v>AUD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55000000000000004">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069</v>
      </c>
      <c r="AG37" s="7">
        <v>110</v>
      </c>
      <c r="AH37" s="7" t="str">
        <f>Summary!$B$2</f>
        <v>AUD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55000000000000004">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069</v>
      </c>
      <c r="AG38" s="7">
        <v>110</v>
      </c>
      <c r="AH38" s="7" t="str">
        <f>Summary!$B$2</f>
        <v>AUD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55000000000000004">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069</v>
      </c>
      <c r="AG39" s="7">
        <v>110</v>
      </c>
      <c r="AH39" s="7" t="str">
        <f>Summary!$B$2</f>
        <v>AUD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55000000000000004">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069</v>
      </c>
      <c r="AG40" s="7">
        <v>110</v>
      </c>
      <c r="AH40" s="7" t="str">
        <f>Summary!$B$2</f>
        <v>AUD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55000000000000004">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c r="M41" s="120"/>
      <c r="N41" s="120"/>
      <c r="O41" s="71">
        <f t="shared" si="20"/>
        <v>0</v>
      </c>
      <c r="T41" s="7" t="s">
        <v>93</v>
      </c>
      <c r="U41" s="7">
        <v>7088</v>
      </c>
      <c r="AA41" s="7" t="s">
        <v>190</v>
      </c>
      <c r="AB41" s="7" t="str">
        <f t="shared" si="21"/>
        <v>7078-000000</v>
      </c>
      <c r="AC41" s="7">
        <v>150</v>
      </c>
      <c r="AD41" s="7" t="str">
        <f t="shared" si="22"/>
        <v>069</v>
      </c>
      <c r="AG41" s="7">
        <v>110</v>
      </c>
      <c r="AH41" s="7" t="str">
        <f>Summary!$B$2</f>
        <v>AUD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0</v>
      </c>
      <c r="AT41" s="7">
        <f t="shared" si="34"/>
        <v>0</v>
      </c>
    </row>
    <row r="42" spans="1:46" ht="20.25" customHeight="1" x14ac:dyDescent="0.55000000000000004">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c r="M42" s="120"/>
      <c r="N42" s="120"/>
      <c r="O42" s="71">
        <f t="shared" si="20"/>
        <v>0</v>
      </c>
      <c r="T42" s="7" t="s">
        <v>95</v>
      </c>
      <c r="U42" s="7">
        <v>7090</v>
      </c>
      <c r="AA42" s="7" t="s">
        <v>190</v>
      </c>
      <c r="AB42" s="7" t="str">
        <f t="shared" ref="AB42:AB46" si="35">IF(A42="","",A42&amp;"-000000")</f>
        <v>7080-000000</v>
      </c>
      <c r="AC42" s="7">
        <v>150</v>
      </c>
      <c r="AD42" s="7" t="str">
        <f t="shared" si="22"/>
        <v>069</v>
      </c>
      <c r="AG42" s="7">
        <v>110</v>
      </c>
      <c r="AH42" s="7" t="str">
        <f>Summary!$B$2</f>
        <v>AUD</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0</v>
      </c>
      <c r="AS42" s="7">
        <f t="shared" ref="AS42:AS46" si="46">IF(M42="",0,M42)</f>
        <v>0</v>
      </c>
      <c r="AT42" s="7">
        <f t="shared" ref="AT42:AT46" si="47">IF(N42="",0,N42)</f>
        <v>0</v>
      </c>
    </row>
    <row r="43" spans="1:46" ht="20.25" customHeight="1" x14ac:dyDescent="0.55000000000000004">
      <c r="A43" s="11">
        <v>7090</v>
      </c>
      <c r="B43" s="77" t="s">
        <v>259</v>
      </c>
      <c r="C43" s="120"/>
      <c r="D43" s="120"/>
      <c r="E43" s="120"/>
      <c r="F43" s="120"/>
      <c r="G43" s="120"/>
      <c r="H43" s="120"/>
      <c r="I43" s="120"/>
      <c r="J43" s="120"/>
      <c r="K43" s="120"/>
      <c r="L43" s="120"/>
      <c r="M43" s="120"/>
      <c r="N43" s="120"/>
      <c r="O43" s="71">
        <f t="shared" si="20"/>
        <v>0</v>
      </c>
      <c r="T43" s="7" t="s">
        <v>97</v>
      </c>
      <c r="U43" s="7">
        <v>7072</v>
      </c>
      <c r="AA43" s="7" t="s">
        <v>190</v>
      </c>
      <c r="AB43" s="7" t="str">
        <f t="shared" si="35"/>
        <v>7090-000000</v>
      </c>
      <c r="AC43" s="7">
        <v>150</v>
      </c>
      <c r="AD43" s="7" t="str">
        <f t="shared" si="22"/>
        <v>069</v>
      </c>
      <c r="AG43" s="7">
        <v>110</v>
      </c>
      <c r="AH43" s="7" t="str">
        <f>Summary!$B$2</f>
        <v>AUD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55000000000000004">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069</v>
      </c>
      <c r="AG44" s="7">
        <v>110</v>
      </c>
      <c r="AH44" s="7" t="str">
        <f>Summary!$B$2</f>
        <v>AUD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55000000000000004">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069</v>
      </c>
      <c r="AG45" s="7">
        <v>110</v>
      </c>
      <c r="AH45" s="7" t="str">
        <f>Summary!$B$2</f>
        <v>AUD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55000000000000004">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069</v>
      </c>
      <c r="AG46" s="7">
        <v>110</v>
      </c>
      <c r="AH46" s="7" t="str">
        <f>Summary!$B$2</f>
        <v>AUD</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6">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0</v>
      </c>
      <c r="M47" s="9">
        <f t="shared" si="48"/>
        <v>0</v>
      </c>
      <c r="N47" s="9">
        <f t="shared" si="48"/>
        <v>0</v>
      </c>
      <c r="O47" s="9">
        <f>SUM(O27:O46)</f>
        <v>0</v>
      </c>
      <c r="T47" s="7">
        <f>'Chart of Accounts'!I40</f>
        <v>0</v>
      </c>
    </row>
    <row r="48" spans="1:46" ht="20.65" x14ac:dyDescent="0.6">
      <c r="A48" s="56"/>
      <c r="B48" s="56"/>
      <c r="C48" s="5"/>
      <c r="D48" s="5"/>
      <c r="E48" s="5"/>
      <c r="F48" s="5"/>
      <c r="G48" s="5"/>
      <c r="H48" s="5"/>
      <c r="I48" s="5"/>
      <c r="J48" s="5"/>
      <c r="K48" s="5"/>
      <c r="L48" s="5"/>
      <c r="M48" s="5"/>
      <c r="N48" s="5"/>
      <c r="O48" s="5"/>
      <c r="T48" s="7">
        <f>'Chart of Accounts'!I41</f>
        <v>0</v>
      </c>
    </row>
    <row r="49" spans="1:20" ht="21" thickBot="1" x14ac:dyDescent="0.6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4" thickTop="1" x14ac:dyDescent="0.4">
      <c r="T50" s="7">
        <f>'Chart of Accounts'!I43</f>
        <v>0</v>
      </c>
    </row>
    <row r="51" spans="1:20" x14ac:dyDescent="0.4">
      <c r="N51" s="163" t="str">
        <f>IF(O49&lt;0,"***This category should not operate at a loss ","")</f>
        <v/>
      </c>
      <c r="T51" s="7">
        <f>'Chart of Accounts'!I44</f>
        <v>0</v>
      </c>
    </row>
    <row r="52" spans="1:20" x14ac:dyDescent="0.4">
      <c r="T52" s="7">
        <f>'Chart of Accounts'!I45</f>
        <v>0</v>
      </c>
    </row>
    <row r="53" spans="1:20" x14ac:dyDescent="0.4">
      <c r="T53" s="7">
        <f>'Chart of Accounts'!I46</f>
        <v>0</v>
      </c>
    </row>
    <row r="54" spans="1:20" x14ac:dyDescent="0.4">
      <c r="T54" s="7">
        <f>'Chart of Accounts'!I47</f>
        <v>0</v>
      </c>
    </row>
    <row r="55" spans="1:20" x14ac:dyDescent="0.4">
      <c r="T55" s="7">
        <f>'Chart of Accounts'!I48</f>
        <v>0</v>
      </c>
    </row>
    <row r="56" spans="1:20" x14ac:dyDescent="0.4">
      <c r="T56" s="7">
        <f>'Chart of Accounts'!I49</f>
        <v>0</v>
      </c>
    </row>
    <row r="57" spans="1:20" x14ac:dyDescent="0.4">
      <c r="T57" s="7">
        <f>'Chart of Accounts'!I50</f>
        <v>0</v>
      </c>
    </row>
    <row r="58" spans="1:20" x14ac:dyDescent="0.4">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400-000000000000}">
      <formula1>0</formula1>
    </dataValidation>
    <dataValidation type="list" allowBlank="1" showInputMessage="1" showErrorMessage="1" sqref="A44:A46" xr:uid="{00000000-0002-0000-0400-000001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57"/>
  <sheetViews>
    <sheetView zoomScale="55" zoomScaleNormal="55" workbookViewId="0">
      <pane xSplit="2" ySplit="6" topLeftCell="C25" activePane="bottomRight" state="frozen"/>
      <selection activeCell="B1" sqref="B1"/>
      <selection pane="topRight" activeCell="B1" sqref="B1"/>
      <selection pane="bottomLeft" activeCell="B1" sqref="B1"/>
      <selection pane="bottomRight" activeCell="C9" sqref="C9"/>
    </sheetView>
  </sheetViews>
  <sheetFormatPr defaultColWidth="9.19921875" defaultRowHeight="15" x14ac:dyDescent="0.4"/>
  <cols>
    <col min="1" max="1" width="11.19921875" style="7" customWidth="1"/>
    <col min="2" max="2" width="61.53125" style="7" customWidth="1"/>
    <col min="3" max="15" width="18" style="7" customWidth="1"/>
    <col min="16" max="17" width="9.19921875" style="7"/>
    <col min="18" max="18" width="9.19921875" style="7" customWidth="1"/>
    <col min="19" max="26" width="9.19921875" style="7" hidden="1" customWidth="1"/>
    <col min="27" max="27" width="10.796875" style="7" hidden="1" customWidth="1"/>
    <col min="28" max="28" width="14.730468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Conferences!G3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P7" s="4"/>
      <c r="Q7" s="4"/>
      <c r="AB7" s="57"/>
    </row>
    <row r="8" spans="1:46" ht="20.65" x14ac:dyDescent="0.6">
      <c r="A8" s="2" t="s">
        <v>112</v>
      </c>
      <c r="B8" s="59"/>
      <c r="C8" s="56"/>
      <c r="D8" s="4"/>
      <c r="E8" s="4"/>
      <c r="F8" s="4"/>
      <c r="G8" s="4"/>
      <c r="H8" s="4"/>
      <c r="I8" s="4"/>
      <c r="J8" s="4"/>
      <c r="K8" s="4"/>
      <c r="L8" s="4"/>
      <c r="M8" s="4"/>
      <c r="N8" s="4"/>
      <c r="O8" s="4"/>
      <c r="P8" s="4"/>
      <c r="Q8" s="4"/>
    </row>
    <row r="9" spans="1:46" ht="20.25" x14ac:dyDescent="0.55000000000000004">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069</v>
      </c>
      <c r="AG9" s="7">
        <v>110</v>
      </c>
      <c r="AH9" s="7" t="str">
        <f>Summary!$B$2</f>
        <v>AUD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55000000000000004">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069</v>
      </c>
      <c r="AE10" s="7" t="s">
        <v>166</v>
      </c>
      <c r="AG10" s="7">
        <v>110</v>
      </c>
      <c r="AH10" s="7" t="str">
        <f>Summary!$B$2</f>
        <v>AUD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55000000000000004">
      <c r="A11" s="11">
        <v>6010</v>
      </c>
      <c r="B11" s="11" t="s">
        <v>233</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069</v>
      </c>
      <c r="AE11" s="7" t="s">
        <v>167</v>
      </c>
      <c r="AG11" s="7">
        <v>110</v>
      </c>
      <c r="AH11" s="7" t="str">
        <f>Summary!$B$2</f>
        <v>AUD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55000000000000004">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069</v>
      </c>
      <c r="AE12" s="7" t="s">
        <v>168</v>
      </c>
      <c r="AG12" s="7">
        <v>110</v>
      </c>
      <c r="AH12" s="7" t="str">
        <f>Summary!$B$2</f>
        <v>AUD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55000000000000004">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069</v>
      </c>
      <c r="AG13" s="7">
        <v>110</v>
      </c>
      <c r="AH13" s="7" t="str">
        <f>Summary!$B$2</f>
        <v>AUD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55000000000000004">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069</v>
      </c>
      <c r="AG14" s="7">
        <v>110</v>
      </c>
      <c r="AH14" s="7" t="str">
        <f>Summary!$B$2</f>
        <v>AUD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55000000000000004">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069</v>
      </c>
      <c r="AG15" s="7">
        <v>110</v>
      </c>
      <c r="AH15" s="7" t="str">
        <f>Summary!$B$2</f>
        <v>AUD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55000000000000004">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069</v>
      </c>
      <c r="AG16" s="7">
        <v>110</v>
      </c>
      <c r="AH16" s="7" t="str">
        <f>Summary!$B$2</f>
        <v>AUD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55000000000000004">
      <c r="A17" s="11">
        <v>6030</v>
      </c>
      <c r="B17" s="11" t="s">
        <v>238</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069</v>
      </c>
      <c r="AG17" s="7">
        <v>110</v>
      </c>
      <c r="AH17" s="7" t="str">
        <f>Summary!$B$2</f>
        <v>AUD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55000000000000004">
      <c r="A18" s="11">
        <v>6035</v>
      </c>
      <c r="B18" s="11" t="s">
        <v>239</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069</v>
      </c>
      <c r="AG18" s="7">
        <v>110</v>
      </c>
      <c r="AH18" s="7" t="str">
        <f>Summary!$B$2</f>
        <v>AUD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55000000000000004">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069</v>
      </c>
      <c r="AG19" s="7">
        <v>110</v>
      </c>
      <c r="AH19" s="7" t="str">
        <f>Summary!$B$2</f>
        <v>AUD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65" x14ac:dyDescent="0.6">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3.65" x14ac:dyDescent="1">
      <c r="A21" s="56"/>
      <c r="B21" s="56"/>
      <c r="C21" s="73"/>
      <c r="D21" s="73"/>
      <c r="E21" s="73"/>
      <c r="F21" s="73"/>
      <c r="G21" s="73"/>
      <c r="H21" s="73"/>
      <c r="I21" s="73"/>
      <c r="J21" s="73"/>
      <c r="K21" s="73"/>
      <c r="L21" s="73"/>
      <c r="M21" s="73"/>
      <c r="N21" s="73"/>
      <c r="O21" s="4"/>
      <c r="T21" s="7" t="s">
        <v>55</v>
      </c>
      <c r="U21" s="7">
        <v>7028</v>
      </c>
    </row>
    <row r="22" spans="1:46" ht="23.65" x14ac:dyDescent="1">
      <c r="A22" s="2" t="s">
        <v>121</v>
      </c>
      <c r="B22" s="56"/>
      <c r="C22" s="73"/>
      <c r="D22" s="73"/>
      <c r="E22" s="73"/>
      <c r="F22" s="73"/>
      <c r="G22" s="73"/>
      <c r="H22" s="73"/>
      <c r="I22" s="73"/>
      <c r="J22" s="73"/>
      <c r="K22" s="73"/>
      <c r="L22" s="73"/>
      <c r="M22" s="73"/>
      <c r="N22" s="73"/>
      <c r="O22" s="4"/>
      <c r="T22" s="7" t="s">
        <v>57</v>
      </c>
      <c r="U22" s="7">
        <v>7030</v>
      </c>
    </row>
    <row r="23" spans="1:46" ht="21" customHeight="1" x14ac:dyDescent="0.6">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069</v>
      </c>
      <c r="AG23" s="7">
        <v>110</v>
      </c>
      <c r="AH23" s="7" t="str">
        <f>Summary!$B$2</f>
        <v>AUD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6">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069</v>
      </c>
      <c r="AG24" s="7">
        <v>110</v>
      </c>
      <c r="AH24" s="7" t="str">
        <f>Summary!$B$2</f>
        <v>AUD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6">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069</v>
      </c>
      <c r="AG25" s="7">
        <v>110</v>
      </c>
      <c r="AH25" s="7" t="str">
        <f>Summary!$B$2</f>
        <v>AUD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6">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069</v>
      </c>
      <c r="AG26" s="7">
        <v>110</v>
      </c>
      <c r="AH26" s="7" t="str">
        <f>Summary!$B$2</f>
        <v>AUD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6">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069</v>
      </c>
      <c r="AG27" s="7">
        <v>110</v>
      </c>
      <c r="AH27" s="7" t="str">
        <f>Summary!$B$2</f>
        <v>AUD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6">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069</v>
      </c>
      <c r="AG28" s="7">
        <v>110</v>
      </c>
      <c r="AH28" s="7" t="str">
        <f>Summary!$B$2</f>
        <v>AUD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6">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069</v>
      </c>
      <c r="AG29" s="7">
        <v>110</v>
      </c>
      <c r="AH29" s="7" t="str">
        <f>Summary!$B$2</f>
        <v>AUD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6">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069</v>
      </c>
      <c r="AG30" s="7">
        <v>110</v>
      </c>
      <c r="AH30" s="7" t="str">
        <f>Summary!$B$2</f>
        <v>AUD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6">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069</v>
      </c>
      <c r="AG31" s="7">
        <v>110</v>
      </c>
      <c r="AH31" s="7" t="str">
        <f>Summary!$B$2</f>
        <v>AUD</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6">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069</v>
      </c>
      <c r="AG32" s="7">
        <v>110</v>
      </c>
      <c r="AH32" s="7" t="str">
        <f>Summary!$B$2</f>
        <v>AUD</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6">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069</v>
      </c>
      <c r="AG33" s="7">
        <v>110</v>
      </c>
      <c r="AH33" s="7" t="str">
        <f>Summary!$B$2</f>
        <v>AUD</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6">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069</v>
      </c>
      <c r="AG34" s="7">
        <v>110</v>
      </c>
      <c r="AH34" s="7" t="str">
        <f>Summary!$B$2</f>
        <v>AUD</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6">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65" x14ac:dyDescent="0.6">
      <c r="A36" s="56"/>
      <c r="B36" s="56"/>
      <c r="C36" s="5"/>
      <c r="D36" s="5"/>
      <c r="E36" s="5"/>
      <c r="F36" s="5"/>
      <c r="G36" s="5"/>
      <c r="H36" s="5"/>
      <c r="I36" s="5"/>
      <c r="J36" s="5"/>
      <c r="K36" s="5"/>
      <c r="L36" s="5"/>
      <c r="M36" s="5"/>
      <c r="N36" s="5"/>
      <c r="O36" s="4"/>
      <c r="T36" s="7" t="s">
        <v>85</v>
      </c>
      <c r="U36" s="7">
        <v>7082</v>
      </c>
    </row>
    <row r="37" spans="1:46" ht="21" thickBot="1" x14ac:dyDescent="0.6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4" thickTop="1" x14ac:dyDescent="0.4">
      <c r="T38" s="7" t="s">
        <v>89</v>
      </c>
      <c r="U38" s="7">
        <v>7088</v>
      </c>
    </row>
    <row r="39" spans="1:46" x14ac:dyDescent="0.4">
      <c r="N39" s="163" t="str">
        <f>IF(O37&lt;0,"***This category should not operate at a loss","")</f>
        <v/>
      </c>
      <c r="T39" s="7" t="s">
        <v>91</v>
      </c>
      <c r="U39" s="7">
        <v>7090</v>
      </c>
    </row>
    <row r="40" spans="1:46" x14ac:dyDescent="0.4">
      <c r="N40" s="163"/>
      <c r="T40" s="7" t="s">
        <v>93</v>
      </c>
    </row>
    <row r="41" spans="1:46" x14ac:dyDescent="0.4">
      <c r="T41" s="7" t="s">
        <v>95</v>
      </c>
    </row>
    <row r="42" spans="1:46" x14ac:dyDescent="0.4">
      <c r="T42" s="7" t="s">
        <v>97</v>
      </c>
    </row>
    <row r="43" spans="1:46" x14ac:dyDescent="0.4">
      <c r="T43" s="7">
        <f>'Chart of Accounts'!I37</f>
        <v>0</v>
      </c>
    </row>
    <row r="44" spans="1:46" x14ac:dyDescent="0.4">
      <c r="T44" s="7">
        <f>'Chart of Accounts'!I38</f>
        <v>0</v>
      </c>
    </row>
    <row r="45" spans="1:46" x14ac:dyDescent="0.4">
      <c r="T45" s="7">
        <f>'Chart of Accounts'!I39</f>
        <v>0</v>
      </c>
    </row>
    <row r="46" spans="1:46" x14ac:dyDescent="0.4">
      <c r="T46" s="7">
        <f>'Chart of Accounts'!I40</f>
        <v>0</v>
      </c>
    </row>
    <row r="47" spans="1:46" x14ac:dyDescent="0.4">
      <c r="T47" s="7">
        <f>'Chart of Accounts'!I41</f>
        <v>0</v>
      </c>
    </row>
    <row r="48" spans="1:46" x14ac:dyDescent="0.4">
      <c r="T48" s="7">
        <f>'Chart of Accounts'!I42</f>
        <v>0</v>
      </c>
    </row>
    <row r="49" spans="20:20" x14ac:dyDescent="0.4">
      <c r="T49" s="7">
        <f>'Chart of Accounts'!I43</f>
        <v>0</v>
      </c>
    </row>
    <row r="50" spans="20:20" x14ac:dyDescent="0.4">
      <c r="T50" s="7">
        <f>'Chart of Accounts'!I44</f>
        <v>0</v>
      </c>
    </row>
    <row r="51" spans="20:20" x14ac:dyDescent="0.4">
      <c r="T51" s="7">
        <f>'Chart of Accounts'!I45</f>
        <v>0</v>
      </c>
    </row>
    <row r="52" spans="20:20" x14ac:dyDescent="0.4">
      <c r="T52" s="7">
        <f>'Chart of Accounts'!I46</f>
        <v>0</v>
      </c>
    </row>
    <row r="53" spans="20:20" x14ac:dyDescent="0.4">
      <c r="T53" s="7">
        <f>'Chart of Accounts'!I47</f>
        <v>0</v>
      </c>
    </row>
    <row r="54" spans="20:20" x14ac:dyDescent="0.4">
      <c r="T54" s="7">
        <f>'Chart of Accounts'!I48</f>
        <v>0</v>
      </c>
    </row>
    <row r="55" spans="20:20" x14ac:dyDescent="0.4">
      <c r="T55" s="7">
        <f>'Chart of Accounts'!I49</f>
        <v>0</v>
      </c>
    </row>
    <row r="56" spans="20:20" x14ac:dyDescent="0.4">
      <c r="T56" s="7">
        <f>'Chart of Accounts'!I50</f>
        <v>0</v>
      </c>
    </row>
    <row r="57" spans="20:20" x14ac:dyDescent="0.4">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500-000000000000}">
      <formula1>0</formula1>
    </dataValidation>
    <dataValidation type="list" allowBlank="1" showInputMessage="1" showErrorMessage="1" sqref="A32:A34" xr:uid="{00000000-0002-0000-0500-000001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9921875" defaultRowHeight="15" x14ac:dyDescent="0.4"/>
  <cols>
    <col min="1" max="1" width="11.19921875" style="7" customWidth="1"/>
    <col min="2" max="2" width="52.73046875" style="7" customWidth="1"/>
    <col min="3" max="15" width="18.19921875" style="7" customWidth="1"/>
    <col min="16" max="19" width="9.19921875" style="7"/>
    <col min="20"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5.19921875" style="7" hidden="1" customWidth="1"/>
    <col min="34" max="34" width="17" style="7" hidden="1" customWidth="1"/>
    <col min="35" max="35" width="19.73046875" style="7" hidden="1" customWidth="1"/>
    <col min="36" max="44" width="10" style="7" hidden="1" customWidth="1"/>
    <col min="45" max="47" width="11" style="7" hidden="1" customWidth="1"/>
    <col min="48" max="16384" width="9.19921875" style="7"/>
  </cols>
  <sheetData>
    <row r="1" spans="1:47" x14ac:dyDescent="0.4">
      <c r="A1" s="6"/>
      <c r="G1" s="50" t="s">
        <v>0</v>
      </c>
      <c r="N1" s="51" t="s">
        <v>2</v>
      </c>
      <c r="O1" s="51">
        <f>Summary!B1</f>
        <v>69</v>
      </c>
    </row>
    <row r="2" spans="1:47" x14ac:dyDescent="0.4">
      <c r="A2" s="6"/>
      <c r="G2" s="50" t="s">
        <v>1</v>
      </c>
    </row>
    <row r="3" spans="1:47" x14ac:dyDescent="0.4">
      <c r="G3" s="50" t="str">
        <f>Fundraising!G3</f>
        <v>2024-2025</v>
      </c>
    </row>
    <row r="4" spans="1:47" ht="10.5" customHeight="1" thickBot="1" x14ac:dyDescent="0.45">
      <c r="G4" s="50"/>
    </row>
    <row r="5" spans="1:47" ht="15.4" thickBot="1" x14ac:dyDescent="0.45">
      <c r="A5" s="6"/>
      <c r="C5" s="212" t="str">
        <f>Summary!B2</f>
        <v>AUD</v>
      </c>
      <c r="D5" s="213"/>
      <c r="E5" s="213"/>
      <c r="F5" s="213"/>
      <c r="G5" s="213"/>
      <c r="H5" s="213"/>
      <c r="I5" s="213"/>
      <c r="J5" s="213"/>
      <c r="K5" s="213"/>
      <c r="L5" s="213"/>
      <c r="M5" s="213"/>
      <c r="N5" s="213"/>
      <c r="O5" s="214"/>
    </row>
    <row r="6" spans="1:47"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65" x14ac:dyDescent="0.6">
      <c r="A7" s="2"/>
      <c r="B7" s="56"/>
      <c r="C7" s="56"/>
      <c r="D7" s="4"/>
      <c r="E7" s="4"/>
      <c r="F7" s="4"/>
      <c r="G7" s="4"/>
      <c r="H7" s="4"/>
      <c r="I7" s="4"/>
      <c r="J7" s="4"/>
      <c r="K7" s="4"/>
      <c r="L7" s="4"/>
      <c r="M7" s="4"/>
      <c r="N7" s="4"/>
      <c r="O7" s="4"/>
      <c r="P7" s="4"/>
      <c r="Q7" s="4"/>
      <c r="AB7" s="57"/>
    </row>
    <row r="8" spans="1:47" ht="20.25" x14ac:dyDescent="0.55000000000000004">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069</v>
      </c>
      <c r="AH8" s="7">
        <v>110</v>
      </c>
      <c r="AI8" s="7" t="str">
        <f>Summary!$B$2</f>
        <v>AUD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65" x14ac:dyDescent="0.6">
      <c r="A9" s="59"/>
      <c r="B9" s="56"/>
      <c r="C9" s="4"/>
      <c r="D9" s="4"/>
      <c r="E9" s="4"/>
      <c r="F9" s="4"/>
      <c r="G9" s="4"/>
      <c r="H9" s="4"/>
      <c r="I9" s="4"/>
      <c r="J9" s="4"/>
      <c r="K9" s="4"/>
      <c r="L9" s="4"/>
      <c r="M9" s="4"/>
      <c r="N9" s="4"/>
      <c r="O9" s="4"/>
    </row>
    <row r="10" spans="1:47" ht="20.25" x14ac:dyDescent="0.55000000000000004">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069</v>
      </c>
      <c r="AH10" s="7">
        <v>110</v>
      </c>
      <c r="AI10" s="7" t="str">
        <f>Summary!$B$2</f>
        <v>AUD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65" x14ac:dyDescent="0.6">
      <c r="A11" s="56"/>
      <c r="B11" s="56"/>
      <c r="C11" s="5"/>
      <c r="D11" s="5"/>
      <c r="E11" s="5"/>
      <c r="F11" s="5"/>
      <c r="G11" s="5"/>
      <c r="H11" s="5"/>
      <c r="I11" s="5"/>
      <c r="J11" s="5"/>
      <c r="K11" s="5"/>
      <c r="L11" s="5"/>
      <c r="M11" s="5"/>
      <c r="N11" s="5"/>
      <c r="O11" s="5"/>
    </row>
    <row r="12" spans="1:47" ht="21" thickBot="1" x14ac:dyDescent="0.6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4" thickTop="1" x14ac:dyDescent="0.4"/>
    <row r="14" spans="1:47" x14ac:dyDescent="0.4">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6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3"/>
  <sheetViews>
    <sheetView zoomScale="70" zoomScaleNormal="70" workbookViewId="0">
      <pane xSplit="2" ySplit="6" topLeftCell="F7" activePane="bottomRight" state="frozen"/>
      <selection activeCell="B1" sqref="B1"/>
      <selection pane="topRight" activeCell="B1" sqref="B1"/>
      <selection pane="bottomLeft" activeCell="B1" sqref="B1"/>
      <selection pane="bottomRight" activeCell="N16" sqref="N16"/>
    </sheetView>
  </sheetViews>
  <sheetFormatPr defaultColWidth="9.19921875" defaultRowHeight="15" x14ac:dyDescent="0.4"/>
  <cols>
    <col min="1" max="1" width="11.19921875" style="7" customWidth="1"/>
    <col min="2" max="2" width="69.796875" style="7" customWidth="1"/>
    <col min="3" max="3" width="17.53125" style="7" customWidth="1"/>
    <col min="4" max="15" width="17.265625" style="7" customWidth="1"/>
    <col min="16" max="17" width="9.19921875" style="7"/>
    <col min="18" max="18" width="9.19921875" style="7" customWidth="1"/>
    <col min="19"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'District Store'!G3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287</v>
      </c>
      <c r="B8" s="59"/>
      <c r="C8" s="56"/>
      <c r="D8" s="4"/>
      <c r="E8" s="4"/>
      <c r="F8" s="4"/>
      <c r="G8" s="4"/>
      <c r="H8" s="4"/>
      <c r="I8" s="4"/>
      <c r="J8" s="4"/>
      <c r="K8" s="4"/>
      <c r="L8" s="4"/>
      <c r="M8" s="4"/>
      <c r="N8" s="4"/>
      <c r="O8" s="4"/>
    </row>
    <row r="9" spans="1:46" ht="20.25" x14ac:dyDescent="0.55000000000000004">
      <c r="A9" s="61" t="s">
        <v>287</v>
      </c>
      <c r="B9" s="63"/>
      <c r="C9" s="4"/>
      <c r="D9" s="4"/>
      <c r="E9" s="4"/>
      <c r="F9" s="4"/>
      <c r="G9" s="4"/>
      <c r="H9" s="4"/>
      <c r="I9" s="4"/>
      <c r="J9" s="4"/>
      <c r="K9" s="4"/>
      <c r="L9" s="4"/>
      <c r="M9" s="4"/>
      <c r="N9" s="4"/>
      <c r="O9" s="4"/>
      <c r="T9" s="115" t="s">
        <v>258</v>
      </c>
    </row>
    <row r="10" spans="1:46" ht="20.25" customHeight="1" x14ac:dyDescent="0.55000000000000004">
      <c r="A10" s="11">
        <v>7006</v>
      </c>
      <c r="B10" s="62" t="str">
        <f>IF(ISTEXT("Marketing-"&amp;VLOOKUP(A10,'Chart of Accounts'!$B$5:$C$50,2,FALSE)),"Marketing-"&amp;VLOOKUP(A10,'Chart of Accounts'!$B$5:$C$50,2,FALSE),"")</f>
        <v>Marketing-Educational Materials</v>
      </c>
      <c r="C10" s="120"/>
      <c r="D10" s="120"/>
      <c r="E10" s="120">
        <v>100</v>
      </c>
      <c r="F10" s="120"/>
      <c r="G10" s="120">
        <v>100</v>
      </c>
      <c r="H10" s="120"/>
      <c r="I10" s="120"/>
      <c r="J10" s="120"/>
      <c r="K10" s="120">
        <v>100</v>
      </c>
      <c r="L10" s="120"/>
      <c r="M10" s="120"/>
      <c r="N10" s="120"/>
      <c r="O10" s="4">
        <f t="shared" ref="O10:O19" si="0">SUM(C10:N10)</f>
        <v>300</v>
      </c>
      <c r="T10" s="7" t="s">
        <v>33</v>
      </c>
      <c r="U10" s="7">
        <v>7004</v>
      </c>
      <c r="AA10" s="7" t="s">
        <v>190</v>
      </c>
      <c r="AB10" s="7" t="str">
        <f t="shared" ref="AB10:AB19" si="1">IF(A10="","",A10&amp;"-000000")</f>
        <v>7006-000000</v>
      </c>
      <c r="AC10" s="7">
        <v>599</v>
      </c>
      <c r="AD10" s="7" t="str">
        <f t="shared" ref="AD10:AD19" si="2">IF(LEN($O$1)=3,$O$1,IF(LEN($O$1)=2,0&amp;$O$1,IF(LEN($O$1)=1,0&amp;0&amp;$O$1,"ERROR")))</f>
        <v>069</v>
      </c>
      <c r="AG10" s="7">
        <v>110</v>
      </c>
      <c r="AH10" s="7" t="str">
        <f>Summary!$B$2</f>
        <v>AUD</v>
      </c>
      <c r="AI10" s="7">
        <f t="shared" ref="AI10:AT10" si="3">IF(C10="",0,C10)</f>
        <v>0</v>
      </c>
      <c r="AJ10" s="7">
        <f t="shared" si="3"/>
        <v>0</v>
      </c>
      <c r="AK10" s="7">
        <f t="shared" si="3"/>
        <v>100</v>
      </c>
      <c r="AL10" s="7">
        <f t="shared" si="3"/>
        <v>0</v>
      </c>
      <c r="AM10" s="7">
        <f t="shared" si="3"/>
        <v>100</v>
      </c>
      <c r="AN10" s="7">
        <f t="shared" si="3"/>
        <v>0</v>
      </c>
      <c r="AO10" s="7">
        <f t="shared" si="3"/>
        <v>0</v>
      </c>
      <c r="AP10" s="7">
        <f t="shared" si="3"/>
        <v>0</v>
      </c>
      <c r="AQ10" s="7">
        <f t="shared" si="3"/>
        <v>100</v>
      </c>
      <c r="AR10" s="7">
        <f t="shared" si="3"/>
        <v>0</v>
      </c>
      <c r="AS10" s="7">
        <f t="shared" si="3"/>
        <v>0</v>
      </c>
      <c r="AT10" s="7">
        <f t="shared" si="3"/>
        <v>0</v>
      </c>
    </row>
    <row r="11" spans="1:46" ht="20.25" customHeight="1" x14ac:dyDescent="0.55000000000000004">
      <c r="A11" s="11">
        <v>7008</v>
      </c>
      <c r="B11" s="62" t="str">
        <f>IF(ISTEXT("Marketing-"&amp;VLOOKUP(A11,'Chart of Accounts'!$B$5:$C$50,2,FALSE)),"Marketing-"&amp;VLOOKUP(A11,'Chart of Accounts'!$B$5:$C$50,2,FALSE),"")</f>
        <v>Marketing-Promotional Materials</v>
      </c>
      <c r="C11" s="120"/>
      <c r="D11" s="120">
        <v>100</v>
      </c>
      <c r="E11" s="120"/>
      <c r="F11" s="120">
        <v>100</v>
      </c>
      <c r="G11" s="120"/>
      <c r="H11" s="120"/>
      <c r="I11" s="120"/>
      <c r="J11" s="120">
        <v>100</v>
      </c>
      <c r="K11" s="120"/>
      <c r="L11" s="120">
        <v>100</v>
      </c>
      <c r="M11" s="120"/>
      <c r="N11" s="120">
        <v>100</v>
      </c>
      <c r="O11" s="4">
        <f t="shared" si="0"/>
        <v>500</v>
      </c>
      <c r="T11" s="7" t="s">
        <v>35</v>
      </c>
      <c r="U11" s="7">
        <v>7006</v>
      </c>
      <c r="AA11" s="7" t="s">
        <v>190</v>
      </c>
      <c r="AB11" s="7" t="str">
        <f t="shared" si="1"/>
        <v>7008-000000</v>
      </c>
      <c r="AC11" s="7">
        <v>599</v>
      </c>
      <c r="AD11" s="7" t="str">
        <f t="shared" si="2"/>
        <v>069</v>
      </c>
      <c r="AG11" s="7">
        <v>110</v>
      </c>
      <c r="AH11" s="7" t="str">
        <f>Summary!$B$2</f>
        <v>AUD</v>
      </c>
      <c r="AI11" s="7">
        <f t="shared" ref="AI11:AI19" si="4">IF(C11="",0,C11)</f>
        <v>0</v>
      </c>
      <c r="AJ11" s="7">
        <f t="shared" ref="AJ11:AJ19" si="5">IF(D11="",0,D11)</f>
        <v>100</v>
      </c>
      <c r="AK11" s="7">
        <f t="shared" ref="AK11:AK19" si="6">IF(E11="",0,E11)</f>
        <v>0</v>
      </c>
      <c r="AL11" s="7">
        <f t="shared" ref="AL11:AL19" si="7">IF(F11="",0,F11)</f>
        <v>100</v>
      </c>
      <c r="AM11" s="7">
        <f t="shared" ref="AM11:AM19" si="8">IF(G11="",0,G11)</f>
        <v>0</v>
      </c>
      <c r="AN11" s="7">
        <f t="shared" ref="AN11:AN19" si="9">IF(H11="",0,H11)</f>
        <v>0</v>
      </c>
      <c r="AO11" s="7">
        <f t="shared" ref="AO11:AO19" si="10">IF(I11="",0,I11)</f>
        <v>0</v>
      </c>
      <c r="AP11" s="7">
        <f t="shared" ref="AP11:AP19" si="11">IF(J11="",0,J11)</f>
        <v>100</v>
      </c>
      <c r="AQ11" s="7">
        <f t="shared" ref="AQ11:AQ19" si="12">IF(K11="",0,K11)</f>
        <v>0</v>
      </c>
      <c r="AR11" s="7">
        <f t="shared" ref="AR11:AR19" si="13">IF(L11="",0,L11)</f>
        <v>100</v>
      </c>
      <c r="AS11" s="7">
        <f t="shared" ref="AS11:AS19" si="14">IF(M11="",0,M11)</f>
        <v>0</v>
      </c>
      <c r="AT11" s="7">
        <f t="shared" ref="AT11:AT19" si="15">IF(N11="",0,N11)</f>
        <v>100</v>
      </c>
    </row>
    <row r="12" spans="1:46" ht="20.25" customHeight="1" x14ac:dyDescent="0.55000000000000004">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069</v>
      </c>
      <c r="AG12" s="7">
        <v>110</v>
      </c>
      <c r="AH12" s="7" t="str">
        <f>Summary!$B$2</f>
        <v>AUD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55000000000000004">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069</v>
      </c>
      <c r="AG13" s="7">
        <v>110</v>
      </c>
      <c r="AH13" s="7" t="str">
        <f>Summary!$B$2</f>
        <v>AUD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55000000000000004">
      <c r="A14" s="11">
        <v>7036</v>
      </c>
      <c r="B14" s="62" t="str">
        <f>IF(ISTEXT("Marketing-"&amp;VLOOKUP(A14,'Chart of Accounts'!$B$5:$C$50,2,FALSE)),"Marketing-"&amp;VLOOKUP(A14,'Chart of Accounts'!$B$5:$C$50,2,FALSE),"")</f>
        <v>Marketing-Advertising Expense</v>
      </c>
      <c r="C14" s="120"/>
      <c r="D14" s="120"/>
      <c r="E14" s="120">
        <v>700</v>
      </c>
      <c r="F14" s="120">
        <v>100</v>
      </c>
      <c r="G14" s="120"/>
      <c r="H14" s="120"/>
      <c r="I14" s="120">
        <v>800</v>
      </c>
      <c r="J14" s="120">
        <v>100</v>
      </c>
      <c r="K14" s="120">
        <v>1000</v>
      </c>
      <c r="L14" s="120">
        <v>700</v>
      </c>
      <c r="M14" s="120">
        <v>100</v>
      </c>
      <c r="N14" s="120"/>
      <c r="O14" s="4">
        <f t="shared" si="0"/>
        <v>3500</v>
      </c>
      <c r="T14" s="7" t="s">
        <v>41</v>
      </c>
      <c r="U14" s="7">
        <v>7012</v>
      </c>
      <c r="AA14" s="7" t="s">
        <v>190</v>
      </c>
      <c r="AB14" s="7" t="str">
        <f t="shared" si="1"/>
        <v>7036-000000</v>
      </c>
      <c r="AC14" s="7">
        <v>599</v>
      </c>
      <c r="AD14" s="7" t="str">
        <f t="shared" si="2"/>
        <v>069</v>
      </c>
      <c r="AG14" s="7">
        <v>110</v>
      </c>
      <c r="AH14" s="7" t="str">
        <f>Summary!$B$2</f>
        <v>AUD</v>
      </c>
      <c r="AI14" s="7">
        <f t="shared" si="4"/>
        <v>0</v>
      </c>
      <c r="AJ14" s="7">
        <f t="shared" si="5"/>
        <v>0</v>
      </c>
      <c r="AK14" s="7">
        <f t="shared" si="6"/>
        <v>700</v>
      </c>
      <c r="AL14" s="7">
        <f t="shared" si="7"/>
        <v>100</v>
      </c>
      <c r="AM14" s="7">
        <f t="shared" si="8"/>
        <v>0</v>
      </c>
      <c r="AN14" s="7">
        <f t="shared" si="9"/>
        <v>0</v>
      </c>
      <c r="AO14" s="7">
        <f t="shared" si="10"/>
        <v>800</v>
      </c>
      <c r="AP14" s="7">
        <f t="shared" si="11"/>
        <v>100</v>
      </c>
      <c r="AQ14" s="7">
        <f t="shared" si="12"/>
        <v>1000</v>
      </c>
      <c r="AR14" s="7">
        <f t="shared" si="13"/>
        <v>700</v>
      </c>
      <c r="AS14" s="7">
        <f t="shared" si="14"/>
        <v>100</v>
      </c>
      <c r="AT14" s="7">
        <f t="shared" si="15"/>
        <v>0</v>
      </c>
    </row>
    <row r="15" spans="1:46" ht="20.25" customHeight="1" x14ac:dyDescent="0.55000000000000004">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069</v>
      </c>
      <c r="AG15" s="7">
        <v>110</v>
      </c>
      <c r="AH15" s="7" t="str">
        <f>Summary!$B$2</f>
        <v>AUD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55000000000000004">
      <c r="A16" s="11">
        <v>7082</v>
      </c>
      <c r="B16" s="62" t="str">
        <f>IF(ISTEXT("Marketing-"&amp;VLOOKUP(A16,'Chart of Accounts'!$B$5:$C$50,2,FALSE)),"Marketing-"&amp;VLOOKUP(A16,'Chart of Accounts'!$B$5:$C$50,2,FALSE),"")</f>
        <v>Marketing-Incentives</v>
      </c>
      <c r="C16" s="120"/>
      <c r="D16" s="120">
        <v>225</v>
      </c>
      <c r="E16" s="120">
        <v>225</v>
      </c>
      <c r="F16" s="120">
        <v>225</v>
      </c>
      <c r="G16" s="120">
        <v>225</v>
      </c>
      <c r="H16" s="120"/>
      <c r="I16" s="120"/>
      <c r="J16" s="120"/>
      <c r="K16" s="120">
        <f t="shared" ref="K16:N16" si="16">4800/4</f>
        <v>1200</v>
      </c>
      <c r="L16" s="120">
        <f t="shared" si="16"/>
        <v>1200</v>
      </c>
      <c r="M16" s="120">
        <f t="shared" si="16"/>
        <v>1200</v>
      </c>
      <c r="N16" s="120">
        <f t="shared" si="16"/>
        <v>1200</v>
      </c>
      <c r="O16" s="4">
        <f t="shared" si="0"/>
        <v>5700</v>
      </c>
      <c r="T16" s="7" t="s">
        <v>45</v>
      </c>
      <c r="U16" s="7">
        <v>7018</v>
      </c>
      <c r="AA16" s="7" t="s">
        <v>190</v>
      </c>
      <c r="AB16" s="7" t="str">
        <f t="shared" si="1"/>
        <v>7082-000000</v>
      </c>
      <c r="AC16" s="7">
        <v>599</v>
      </c>
      <c r="AD16" s="7" t="str">
        <f t="shared" si="2"/>
        <v>069</v>
      </c>
      <c r="AG16" s="7">
        <v>110</v>
      </c>
      <c r="AH16" s="7" t="str">
        <f>Summary!$B$2</f>
        <v>AUD</v>
      </c>
      <c r="AI16" s="7">
        <f t="shared" si="4"/>
        <v>0</v>
      </c>
      <c r="AJ16" s="7">
        <f t="shared" si="5"/>
        <v>225</v>
      </c>
      <c r="AK16" s="7">
        <f t="shared" si="6"/>
        <v>225</v>
      </c>
      <c r="AL16" s="7">
        <f t="shared" si="7"/>
        <v>225</v>
      </c>
      <c r="AM16" s="7">
        <f t="shared" si="8"/>
        <v>225</v>
      </c>
      <c r="AN16" s="7">
        <f t="shared" si="9"/>
        <v>0</v>
      </c>
      <c r="AO16" s="7">
        <f t="shared" si="10"/>
        <v>0</v>
      </c>
      <c r="AP16" s="7">
        <f t="shared" si="11"/>
        <v>0</v>
      </c>
      <c r="AQ16" s="7">
        <f t="shared" si="12"/>
        <v>1200</v>
      </c>
      <c r="AR16" s="7">
        <f t="shared" si="13"/>
        <v>1200</v>
      </c>
      <c r="AS16" s="7">
        <f t="shared" si="14"/>
        <v>1200</v>
      </c>
      <c r="AT16" s="7">
        <f t="shared" si="15"/>
        <v>1200</v>
      </c>
    </row>
    <row r="17" spans="1:46" ht="20.25" customHeight="1" x14ac:dyDescent="0.55000000000000004">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069</v>
      </c>
      <c r="AG17" s="7">
        <v>110</v>
      </c>
      <c r="AH17" s="7" t="str">
        <f>Summary!$B$2</f>
        <v>AUD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55000000000000004">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069</v>
      </c>
      <c r="AG18" s="7">
        <v>110</v>
      </c>
      <c r="AH18" s="7" t="str">
        <f>Summary!$B$2</f>
        <v>AUD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55000000000000004">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069</v>
      </c>
      <c r="AG19" s="7">
        <v>110</v>
      </c>
      <c r="AH19" s="7" t="str">
        <f>Summary!$B$2</f>
        <v>AUD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55000000000000004">
      <c r="A20" s="61" t="s">
        <v>331</v>
      </c>
      <c r="B20" s="63"/>
      <c r="C20" s="64">
        <f>SUM(C10:C19)</f>
        <v>0</v>
      </c>
      <c r="D20" s="64">
        <f t="shared" ref="D20:O20" si="17">SUM(D10:D19)</f>
        <v>325</v>
      </c>
      <c r="E20" s="64">
        <f t="shared" si="17"/>
        <v>1025</v>
      </c>
      <c r="F20" s="64">
        <f t="shared" si="17"/>
        <v>425</v>
      </c>
      <c r="G20" s="64">
        <f t="shared" si="17"/>
        <v>325</v>
      </c>
      <c r="H20" s="64">
        <f t="shared" si="17"/>
        <v>0</v>
      </c>
      <c r="I20" s="64">
        <f t="shared" si="17"/>
        <v>800</v>
      </c>
      <c r="J20" s="64">
        <f t="shared" si="17"/>
        <v>200</v>
      </c>
      <c r="K20" s="64">
        <f t="shared" si="17"/>
        <v>2300</v>
      </c>
      <c r="L20" s="64">
        <f t="shared" si="17"/>
        <v>2000</v>
      </c>
      <c r="M20" s="64">
        <f t="shared" si="17"/>
        <v>1300</v>
      </c>
      <c r="N20" s="64">
        <f t="shared" si="17"/>
        <v>1300</v>
      </c>
      <c r="O20" s="64">
        <f t="shared" si="17"/>
        <v>10000</v>
      </c>
      <c r="T20" s="7" t="s">
        <v>53</v>
      </c>
      <c r="U20" s="7">
        <v>7026</v>
      </c>
    </row>
    <row r="21" spans="1:46" ht="20.25" customHeight="1" x14ac:dyDescent="0.6">
      <c r="A21" s="3"/>
      <c r="B21" s="63"/>
      <c r="C21" s="4"/>
      <c r="D21" s="4"/>
      <c r="E21" s="4"/>
      <c r="F21" s="4"/>
      <c r="G21" s="4"/>
      <c r="H21" s="4"/>
      <c r="I21" s="4"/>
      <c r="J21" s="4"/>
      <c r="K21" s="4"/>
      <c r="L21" s="4"/>
      <c r="M21" s="4"/>
      <c r="N21" s="4"/>
      <c r="O21" s="4"/>
      <c r="T21" s="7" t="s">
        <v>55</v>
      </c>
      <c r="U21" s="7">
        <v>7028</v>
      </c>
    </row>
    <row r="22" spans="1:46" ht="20.25" x14ac:dyDescent="0.55000000000000004">
      <c r="A22" s="11"/>
      <c r="B22" s="11"/>
      <c r="C22" s="4"/>
      <c r="D22" s="4"/>
      <c r="E22" s="4"/>
      <c r="F22" s="4"/>
      <c r="G22" s="4"/>
      <c r="H22" s="4"/>
      <c r="I22" s="4"/>
      <c r="J22" s="4"/>
      <c r="K22" s="4"/>
      <c r="L22" s="4"/>
      <c r="M22" s="4"/>
      <c r="N22" s="4"/>
      <c r="O22" s="4"/>
      <c r="T22" s="7" t="s">
        <v>57</v>
      </c>
      <c r="U22" s="7">
        <v>7030</v>
      </c>
    </row>
    <row r="23" spans="1:46" ht="21" thickBot="1" x14ac:dyDescent="0.65">
      <c r="A23" s="1"/>
      <c r="B23" s="56" t="s">
        <v>302</v>
      </c>
      <c r="C23" s="69">
        <f>SUM(C20)</f>
        <v>0</v>
      </c>
      <c r="D23" s="69">
        <f t="shared" ref="D23:O23" si="18">SUM(D20)</f>
        <v>325</v>
      </c>
      <c r="E23" s="69">
        <f t="shared" si="18"/>
        <v>1025</v>
      </c>
      <c r="F23" s="69">
        <f t="shared" si="18"/>
        <v>425</v>
      </c>
      <c r="G23" s="69">
        <f t="shared" si="18"/>
        <v>325</v>
      </c>
      <c r="H23" s="69">
        <f t="shared" si="18"/>
        <v>0</v>
      </c>
      <c r="I23" s="69">
        <f t="shared" si="18"/>
        <v>800</v>
      </c>
      <c r="J23" s="69">
        <f t="shared" si="18"/>
        <v>200</v>
      </c>
      <c r="K23" s="69">
        <f t="shared" si="18"/>
        <v>2300</v>
      </c>
      <c r="L23" s="69">
        <f t="shared" si="18"/>
        <v>2000</v>
      </c>
      <c r="M23" s="69">
        <f t="shared" si="18"/>
        <v>1300</v>
      </c>
      <c r="N23" s="69">
        <f t="shared" si="18"/>
        <v>1300</v>
      </c>
      <c r="O23" s="69">
        <f t="shared" si="18"/>
        <v>10000</v>
      </c>
      <c r="T23" s="7" t="s">
        <v>59</v>
      </c>
      <c r="U23" s="7">
        <v>7032</v>
      </c>
    </row>
    <row r="24" spans="1:46" ht="15.4" thickTop="1" x14ac:dyDescent="0.4">
      <c r="T24" s="7" t="s">
        <v>61</v>
      </c>
      <c r="U24" s="7">
        <v>7034</v>
      </c>
    </row>
    <row r="25" spans="1:46" x14ac:dyDescent="0.4">
      <c r="T25" s="7" t="s">
        <v>63</v>
      </c>
      <c r="U25" s="7">
        <v>7036</v>
      </c>
    </row>
    <row r="26" spans="1:46" x14ac:dyDescent="0.4">
      <c r="T26" s="7" t="s">
        <v>65</v>
      </c>
      <c r="U26" s="7">
        <v>7038</v>
      </c>
    </row>
    <row r="27" spans="1:46" x14ac:dyDescent="0.4">
      <c r="T27" s="7" t="s">
        <v>67</v>
      </c>
      <c r="U27" s="7">
        <v>7040</v>
      </c>
    </row>
    <row r="28" spans="1:46" x14ac:dyDescent="0.4">
      <c r="T28" s="7" t="s">
        <v>69</v>
      </c>
      <c r="U28" s="7">
        <v>7042</v>
      </c>
    </row>
    <row r="29" spans="1:46" x14ac:dyDescent="0.4">
      <c r="T29" s="7" t="s">
        <v>71</v>
      </c>
      <c r="U29" s="7">
        <v>7044</v>
      </c>
    </row>
    <row r="30" spans="1:46" x14ac:dyDescent="0.4">
      <c r="T30" s="7" t="s">
        <v>72</v>
      </c>
      <c r="U30" s="7">
        <v>7046</v>
      </c>
    </row>
    <row r="31" spans="1:46" x14ac:dyDescent="0.4">
      <c r="T31" s="7" t="s">
        <v>74</v>
      </c>
      <c r="U31" s="7">
        <v>7048</v>
      </c>
    </row>
    <row r="32" spans="1:46" x14ac:dyDescent="0.4">
      <c r="T32" s="7" t="s">
        <v>76</v>
      </c>
      <c r="U32" s="7">
        <v>7050</v>
      </c>
    </row>
    <row r="33" spans="20:21" x14ac:dyDescent="0.4">
      <c r="T33" s="7" t="s">
        <v>78</v>
      </c>
      <c r="U33" s="7">
        <v>7052</v>
      </c>
    </row>
    <row r="34" spans="20:21" x14ac:dyDescent="0.4">
      <c r="T34" s="7" t="s">
        <v>80</v>
      </c>
      <c r="U34" s="7">
        <v>7070</v>
      </c>
    </row>
    <row r="35" spans="20:21" x14ac:dyDescent="0.4">
      <c r="T35" s="7" t="s">
        <v>81</v>
      </c>
      <c r="U35" s="7">
        <v>7072</v>
      </c>
    </row>
    <row r="36" spans="20:21" x14ac:dyDescent="0.4">
      <c r="T36" s="7" t="s">
        <v>83</v>
      </c>
      <c r="U36" s="7">
        <v>7080</v>
      </c>
    </row>
    <row r="37" spans="20:21" x14ac:dyDescent="0.4">
      <c r="T37" s="7" t="s">
        <v>85</v>
      </c>
      <c r="U37" s="7">
        <v>7082</v>
      </c>
    </row>
    <row r="38" spans="20:21" x14ac:dyDescent="0.4">
      <c r="T38" s="7" t="s">
        <v>87</v>
      </c>
      <c r="U38" s="7">
        <v>7084</v>
      </c>
    </row>
    <row r="39" spans="20:21" x14ac:dyDescent="0.4">
      <c r="T39" s="7" t="s">
        <v>89</v>
      </c>
      <c r="U39" s="7">
        <v>7088</v>
      </c>
    </row>
    <row r="40" spans="20:21" x14ac:dyDescent="0.4">
      <c r="T40" s="7" t="s">
        <v>91</v>
      </c>
      <c r="U40" s="7">
        <v>7090</v>
      </c>
    </row>
    <row r="41" spans="20:21" x14ac:dyDescent="0.4">
      <c r="T41" s="7" t="s">
        <v>93</v>
      </c>
    </row>
    <row r="42" spans="20:21" x14ac:dyDescent="0.4">
      <c r="T42" s="7" t="s">
        <v>95</v>
      </c>
    </row>
    <row r="43" spans="20:21" x14ac:dyDescent="0.4">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700-000000000000}">
      <formula1>0</formula1>
    </dataValidation>
    <dataValidation type="list" allowBlank="1" showInputMessage="1" showErrorMessage="1" sqref="A17:A19" xr:uid="{00000000-0002-0000-07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95"/>
  <sheetViews>
    <sheetView topLeftCell="D1" zoomScale="83" zoomScaleNormal="83" workbookViewId="0">
      <pane ySplit="6" topLeftCell="A57" activePane="bottomLeft" state="frozen"/>
      <selection pane="bottomLeft" activeCell="K68" sqref="K68"/>
    </sheetView>
  </sheetViews>
  <sheetFormatPr defaultColWidth="9.19921875" defaultRowHeight="15" x14ac:dyDescent="0.4"/>
  <cols>
    <col min="1" max="1" width="11.19921875" style="7" customWidth="1"/>
    <col min="2" max="2" width="56.53125" style="7" customWidth="1"/>
    <col min="3" max="3" width="17.53125" style="7" customWidth="1"/>
    <col min="4" max="15" width="17.265625" style="7" customWidth="1"/>
    <col min="16" max="18" width="9.19921875" style="7"/>
    <col min="19"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'Marketing Outside Toastmasters'!G3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288</v>
      </c>
      <c r="B8" s="59"/>
      <c r="C8" s="56"/>
      <c r="D8" s="4"/>
      <c r="E8" s="4"/>
      <c r="F8" s="4"/>
      <c r="G8" s="4"/>
      <c r="H8" s="4"/>
      <c r="I8" s="4"/>
      <c r="J8" s="4"/>
      <c r="K8" s="4"/>
      <c r="L8" s="4"/>
      <c r="M8" s="4"/>
      <c r="N8" s="4"/>
      <c r="O8" s="4"/>
    </row>
    <row r="9" spans="1:46" ht="20.25" x14ac:dyDescent="0.55000000000000004">
      <c r="A9" s="61" t="s">
        <v>289</v>
      </c>
      <c r="B9" s="63"/>
      <c r="C9" s="4"/>
      <c r="D9" s="4"/>
      <c r="E9" s="4"/>
      <c r="F9" s="4"/>
      <c r="G9" s="4"/>
      <c r="H9" s="4"/>
      <c r="I9" s="4"/>
      <c r="J9" s="4"/>
      <c r="K9" s="4"/>
      <c r="L9" s="4"/>
      <c r="M9" s="4"/>
      <c r="N9" s="4"/>
      <c r="O9" s="4"/>
      <c r="T9" s="115" t="s">
        <v>258</v>
      </c>
    </row>
    <row r="10" spans="1:46" ht="20.25" customHeight="1" x14ac:dyDescent="0.55000000000000004">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069</v>
      </c>
      <c r="AG10" s="7">
        <v>110</v>
      </c>
      <c r="AH10" s="7" t="str">
        <f>Summary!$B$2</f>
        <v>AUD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55000000000000004">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069</v>
      </c>
      <c r="AG11" s="7">
        <v>110</v>
      </c>
      <c r="AH11" s="7" t="str">
        <f>Summary!$B$2</f>
        <v>AUD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55000000000000004">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570</v>
      </c>
      <c r="AD12" s="7" t="str">
        <f t="shared" si="2"/>
        <v>069</v>
      </c>
      <c r="AG12" s="7">
        <v>110</v>
      </c>
      <c r="AH12" s="7" t="str">
        <f>Summary!$B$2</f>
        <v>AUD</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55000000000000004">
      <c r="A13" s="11">
        <v>7012</v>
      </c>
      <c r="B13" s="62" t="str">
        <f>IF(ISTEXT("Recognition - Member-"&amp;VLOOKUP(A13,'Chart of Accounts'!$B$5:$C$50,2,FALSE)),"Recognition - Member-"&amp;VLOOKUP(A13,'Chart of Accounts'!$B$5:$C$50,2,FALSE),"")</f>
        <v>Recognition - Member-Supplies &amp; Stationery Expense</v>
      </c>
      <c r="C13" s="120">
        <v>300</v>
      </c>
      <c r="D13" s="120">
        <v>1500</v>
      </c>
      <c r="E13" s="120"/>
      <c r="F13" s="120">
        <f>250</f>
        <v>250</v>
      </c>
      <c r="G13" s="120"/>
      <c r="H13" s="120"/>
      <c r="I13" s="120"/>
      <c r="J13" s="120"/>
      <c r="K13" s="120"/>
      <c r="L13" s="120"/>
      <c r="M13" s="120"/>
      <c r="N13" s="120"/>
      <c r="O13" s="4">
        <f t="shared" si="0"/>
        <v>2050</v>
      </c>
      <c r="T13" s="7" t="s">
        <v>39</v>
      </c>
      <c r="U13" s="7">
        <v>7010</v>
      </c>
      <c r="AA13" s="7" t="s">
        <v>190</v>
      </c>
      <c r="AB13" s="7" t="str">
        <f t="shared" si="1"/>
        <v>7012-000000</v>
      </c>
      <c r="AC13" s="7">
        <v>570</v>
      </c>
      <c r="AD13" s="7" t="str">
        <f t="shared" si="2"/>
        <v>069</v>
      </c>
      <c r="AG13" s="7">
        <v>110</v>
      </c>
      <c r="AH13" s="7" t="str">
        <f>Summary!$B$2</f>
        <v>AUD</v>
      </c>
      <c r="AI13" s="7">
        <f t="shared" si="3"/>
        <v>300</v>
      </c>
      <c r="AJ13" s="7">
        <f t="shared" si="4"/>
        <v>1500</v>
      </c>
      <c r="AK13" s="7">
        <f t="shared" si="5"/>
        <v>0</v>
      </c>
      <c r="AL13" s="7">
        <f t="shared" si="6"/>
        <v>250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55000000000000004">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069</v>
      </c>
      <c r="AG14" s="7">
        <v>110</v>
      </c>
      <c r="AH14" s="7" t="str">
        <f>Summary!$B$2</f>
        <v>AUD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55000000000000004">
      <c r="A15" s="11">
        <v>7044</v>
      </c>
      <c r="B15" s="62" t="str">
        <f>IF(ISTEXT("Recognition - Member-"&amp;VLOOKUP(A15,'Chart of Accounts'!$B$5:$C$50,2,FALSE)),"Recognition - Member-"&amp;VLOOKUP(A15,'Chart of Accounts'!$B$5:$C$50,2,FALSE),"")</f>
        <v>Recognition - Member-Postage &amp; Shipping Expense</v>
      </c>
      <c r="C15" s="120">
        <f>1000/12</f>
        <v>83.333333333333329</v>
      </c>
      <c r="D15" s="120">
        <f t="shared" ref="D15:N15" si="15">1000/12</f>
        <v>83.333333333333329</v>
      </c>
      <c r="E15" s="120">
        <f t="shared" si="15"/>
        <v>83.333333333333329</v>
      </c>
      <c r="F15" s="120">
        <f t="shared" si="15"/>
        <v>83.333333333333329</v>
      </c>
      <c r="G15" s="120">
        <f t="shared" si="15"/>
        <v>83.333333333333329</v>
      </c>
      <c r="H15" s="120">
        <f t="shared" si="15"/>
        <v>83.333333333333329</v>
      </c>
      <c r="I15" s="120">
        <f t="shared" si="15"/>
        <v>83.333333333333329</v>
      </c>
      <c r="J15" s="120">
        <f t="shared" si="15"/>
        <v>83.333333333333329</v>
      </c>
      <c r="K15" s="120">
        <f t="shared" si="15"/>
        <v>83.333333333333329</v>
      </c>
      <c r="L15" s="120">
        <f t="shared" si="15"/>
        <v>83.333333333333329</v>
      </c>
      <c r="M15" s="120">
        <f t="shared" si="15"/>
        <v>83.333333333333329</v>
      </c>
      <c r="N15" s="120">
        <f t="shared" si="15"/>
        <v>83.333333333333329</v>
      </c>
      <c r="O15" s="4">
        <f t="shared" si="0"/>
        <v>1000.0000000000001</v>
      </c>
      <c r="T15" s="7" t="s">
        <v>43</v>
      </c>
      <c r="U15" s="7">
        <v>7014</v>
      </c>
      <c r="AA15" s="7" t="s">
        <v>190</v>
      </c>
      <c r="AB15" s="7" t="str">
        <f t="shared" si="1"/>
        <v>7044-000000</v>
      </c>
      <c r="AC15" s="7">
        <v>570</v>
      </c>
      <c r="AD15" s="7" t="str">
        <f t="shared" si="2"/>
        <v>069</v>
      </c>
      <c r="AG15" s="7">
        <v>110</v>
      </c>
      <c r="AH15" s="7" t="str">
        <f>Summary!$B$2</f>
        <v>AUD</v>
      </c>
      <c r="AI15" s="7">
        <f t="shared" si="3"/>
        <v>83.333333333333329</v>
      </c>
      <c r="AJ15" s="7">
        <f t="shared" si="4"/>
        <v>83.333333333333329</v>
      </c>
      <c r="AK15" s="7">
        <f t="shared" si="5"/>
        <v>83.333333333333329</v>
      </c>
      <c r="AL15" s="7">
        <f t="shared" si="6"/>
        <v>83.333333333333329</v>
      </c>
      <c r="AM15" s="7">
        <f t="shared" si="7"/>
        <v>83.333333333333329</v>
      </c>
      <c r="AN15" s="7">
        <f t="shared" si="8"/>
        <v>83.333333333333329</v>
      </c>
      <c r="AO15" s="7">
        <f t="shared" si="9"/>
        <v>83.333333333333329</v>
      </c>
      <c r="AP15" s="7">
        <f t="shared" si="10"/>
        <v>83.333333333333329</v>
      </c>
      <c r="AQ15" s="7">
        <f t="shared" si="11"/>
        <v>83.333333333333329</v>
      </c>
      <c r="AR15" s="7">
        <f t="shared" si="12"/>
        <v>83.333333333333329</v>
      </c>
      <c r="AS15" s="7">
        <f t="shared" si="13"/>
        <v>83.333333333333329</v>
      </c>
      <c r="AT15" s="7">
        <f t="shared" si="14"/>
        <v>83.333333333333329</v>
      </c>
    </row>
    <row r="16" spans="1:46" ht="20.25" customHeight="1" x14ac:dyDescent="0.55000000000000004">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069</v>
      </c>
      <c r="AG16" s="7">
        <v>110</v>
      </c>
      <c r="AH16" s="7" t="str">
        <f>Summary!$B$2</f>
        <v>AUD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55000000000000004">
      <c r="A17" s="19"/>
      <c r="B17" s="62" t="str">
        <f>IF(ISTEXT("Recognition - Member-"&amp;VLOOKUP(A17,'Chart of Accounts'!$B$5:$C$50,2,FALSE)),"Recognition - Member-"&amp;VLOOKUP(A17,'Chart of Accounts'!$B$5:$C$50,2,FALSE),"")</f>
        <v/>
      </c>
      <c r="C17" s="120"/>
      <c r="D17" s="120"/>
      <c r="E17" s="120">
        <f>250</f>
        <v>250</v>
      </c>
      <c r="F17" s="120"/>
      <c r="G17" s="120"/>
      <c r="H17" s="120"/>
      <c r="I17" s="120"/>
      <c r="J17" s="120"/>
      <c r="K17" s="120"/>
      <c r="L17" s="120"/>
      <c r="M17" s="120"/>
      <c r="N17" s="120"/>
      <c r="O17" s="4">
        <f t="shared" si="0"/>
        <v>250</v>
      </c>
      <c r="T17" s="7" t="s">
        <v>47</v>
      </c>
      <c r="U17" s="7">
        <v>7018</v>
      </c>
      <c r="AA17" s="7" t="s">
        <v>190</v>
      </c>
      <c r="AB17" s="7" t="str">
        <f t="shared" si="1"/>
        <v/>
      </c>
      <c r="AC17" s="7">
        <v>570</v>
      </c>
      <c r="AD17" s="7" t="str">
        <f t="shared" si="2"/>
        <v>069</v>
      </c>
      <c r="AG17" s="7">
        <v>110</v>
      </c>
      <c r="AH17" s="7" t="str">
        <f>Summary!$B$2</f>
        <v>AUD</v>
      </c>
      <c r="AI17" s="7">
        <f t="shared" si="3"/>
        <v>0</v>
      </c>
      <c r="AJ17" s="7">
        <f t="shared" si="4"/>
        <v>0</v>
      </c>
      <c r="AK17" s="7">
        <f t="shared" si="5"/>
        <v>250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55000000000000004">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069</v>
      </c>
      <c r="AG18" s="7">
        <v>110</v>
      </c>
      <c r="AH18" s="7" t="str">
        <f>Summary!$B$2</f>
        <v>AUD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55000000000000004">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069</v>
      </c>
      <c r="AG19" s="7">
        <v>110</v>
      </c>
      <c r="AH19" s="7" t="str">
        <f>Summary!$B$2</f>
        <v>AUD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55000000000000004">
      <c r="A20" s="61" t="s">
        <v>326</v>
      </c>
      <c r="B20" s="63"/>
      <c r="C20" s="64">
        <f>SUM(C10:C19)</f>
        <v>383.33333333333331</v>
      </c>
      <c r="D20" s="64">
        <f t="shared" ref="D20:O20" si="16">SUM(D10:D19)</f>
        <v>1583.3333333333333</v>
      </c>
      <c r="E20" s="64">
        <f t="shared" si="16"/>
        <v>333.33333333333331</v>
      </c>
      <c r="F20" s="64">
        <f t="shared" si="16"/>
        <v>333.33333333333331</v>
      </c>
      <c r="G20" s="64">
        <f t="shared" si="16"/>
        <v>83.333333333333329</v>
      </c>
      <c r="H20" s="64">
        <f t="shared" si="16"/>
        <v>83.333333333333329</v>
      </c>
      <c r="I20" s="64">
        <f t="shared" si="16"/>
        <v>83.333333333333329</v>
      </c>
      <c r="J20" s="64">
        <f t="shared" si="16"/>
        <v>83.333333333333329</v>
      </c>
      <c r="K20" s="64">
        <f t="shared" si="16"/>
        <v>83.333333333333329</v>
      </c>
      <c r="L20" s="64">
        <f t="shared" si="16"/>
        <v>83.333333333333329</v>
      </c>
      <c r="M20" s="64">
        <f t="shared" si="16"/>
        <v>83.333333333333329</v>
      </c>
      <c r="N20" s="64">
        <f t="shared" si="16"/>
        <v>83.333333333333329</v>
      </c>
      <c r="O20" s="64">
        <f t="shared" si="16"/>
        <v>3300</v>
      </c>
      <c r="T20" s="7" t="s">
        <v>53</v>
      </c>
      <c r="U20" s="7">
        <v>7024</v>
      </c>
    </row>
    <row r="21" spans="1:46" ht="20.65" x14ac:dyDescent="0.6">
      <c r="A21" s="58"/>
      <c r="B21" s="59"/>
      <c r="C21" s="56"/>
      <c r="D21" s="4"/>
      <c r="E21" s="4"/>
      <c r="F21" s="4"/>
      <c r="G21" s="4"/>
      <c r="H21" s="4"/>
      <c r="I21" s="4"/>
      <c r="J21" s="4"/>
      <c r="K21" s="4"/>
      <c r="L21" s="4"/>
      <c r="M21" s="4"/>
      <c r="N21" s="4"/>
      <c r="O21" s="4"/>
    </row>
    <row r="22" spans="1:46" ht="20.25" x14ac:dyDescent="0.55000000000000004">
      <c r="A22" s="61" t="s">
        <v>290</v>
      </c>
      <c r="B22" s="63"/>
      <c r="C22" s="4"/>
      <c r="D22" s="4"/>
      <c r="E22" s="4"/>
      <c r="F22" s="4"/>
      <c r="G22" s="4"/>
      <c r="H22" s="4"/>
      <c r="I22" s="4"/>
      <c r="J22" s="4"/>
      <c r="K22" s="4"/>
      <c r="L22" s="4"/>
      <c r="M22" s="4"/>
      <c r="N22" s="4"/>
      <c r="O22" s="4"/>
      <c r="T22" s="115" t="s">
        <v>258</v>
      </c>
    </row>
    <row r="23" spans="1:46" ht="20.25" customHeight="1" x14ac:dyDescent="0.55000000000000004">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7">SUM(C23:N23)</f>
        <v>0</v>
      </c>
      <c r="T23" s="7" t="s">
        <v>33</v>
      </c>
      <c r="U23" s="7">
        <v>7004</v>
      </c>
      <c r="AA23" s="7" t="s">
        <v>190</v>
      </c>
      <c r="AB23" s="7" t="str">
        <f t="shared" ref="AB23:AB32" si="18">IF(A23="","",A23&amp;"-000000")</f>
        <v>7006-000000</v>
      </c>
      <c r="AC23" s="7">
        <v>571</v>
      </c>
      <c r="AD23" s="7" t="str">
        <f t="shared" ref="AD23:AD32" si="19">IF(LEN($O$1)=3,$O$1,IF(LEN($O$1)=2,0&amp;$O$1,IF(LEN($O$1)=1,0&amp;0&amp;$O$1,"ERROR")))</f>
        <v>069</v>
      </c>
      <c r="AG23" s="7">
        <v>110</v>
      </c>
      <c r="AH23" s="7" t="str">
        <f>Summary!$B$2</f>
        <v>AUD</v>
      </c>
      <c r="AI23" s="7">
        <f t="shared" ref="AI23:AI32" si="20">IF(C23="",0,C23)</f>
        <v>0</v>
      </c>
      <c r="AJ23" s="7">
        <f t="shared" ref="AJ23:AJ32" si="21">IF(D23="",0,D23)</f>
        <v>0</v>
      </c>
      <c r="AK23" s="7">
        <f t="shared" ref="AK23:AK32" si="22">IF(E23="",0,E23)</f>
        <v>0</v>
      </c>
      <c r="AL23" s="7">
        <f t="shared" ref="AL23:AL32" si="23">IF(F23="",0,F23)</f>
        <v>0</v>
      </c>
      <c r="AM23" s="7">
        <f t="shared" ref="AM23:AM32" si="24">IF(G23="",0,G23)</f>
        <v>0</v>
      </c>
      <c r="AN23" s="7">
        <f t="shared" ref="AN23:AN32" si="25">IF(H23="",0,H23)</f>
        <v>0</v>
      </c>
      <c r="AO23" s="7">
        <f t="shared" ref="AO23:AO32" si="26">IF(I23="",0,I23)</f>
        <v>0</v>
      </c>
      <c r="AP23" s="7">
        <f t="shared" ref="AP23:AP32" si="27">IF(J23="",0,J23)</f>
        <v>0</v>
      </c>
      <c r="AQ23" s="7">
        <f t="shared" ref="AQ23:AQ32" si="28">IF(K23="",0,K23)</f>
        <v>0</v>
      </c>
      <c r="AR23" s="7">
        <f t="shared" ref="AR23:AR32" si="29">IF(L23="",0,L23)</f>
        <v>0</v>
      </c>
      <c r="AS23" s="7">
        <f t="shared" ref="AS23:AS32" si="30">IF(M23="",0,M23)</f>
        <v>0</v>
      </c>
      <c r="AT23" s="7">
        <f t="shared" ref="AT23:AT32" si="31">IF(N23="",0,N23)</f>
        <v>0</v>
      </c>
    </row>
    <row r="24" spans="1:46" ht="20.25" customHeight="1" x14ac:dyDescent="0.55000000000000004">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7"/>
        <v>0</v>
      </c>
      <c r="T24" s="7" t="s">
        <v>35</v>
      </c>
      <c r="U24" s="7">
        <v>7006</v>
      </c>
      <c r="AA24" s="7" t="s">
        <v>190</v>
      </c>
      <c r="AB24" s="7" t="str">
        <f t="shared" si="18"/>
        <v>7008-000000</v>
      </c>
      <c r="AC24" s="7">
        <v>571</v>
      </c>
      <c r="AD24" s="7" t="str">
        <f t="shared" si="19"/>
        <v>069</v>
      </c>
      <c r="AG24" s="7">
        <v>110</v>
      </c>
      <c r="AH24" s="7" t="str">
        <f>Summary!$B$2</f>
        <v>AUD</v>
      </c>
      <c r="AI24" s="7">
        <f t="shared" si="20"/>
        <v>0</v>
      </c>
      <c r="AJ24" s="7">
        <f t="shared" si="21"/>
        <v>0</v>
      </c>
      <c r="AK24" s="7">
        <f t="shared" si="22"/>
        <v>0</v>
      </c>
      <c r="AL24" s="7">
        <f t="shared" si="23"/>
        <v>0</v>
      </c>
      <c r="AM24" s="7">
        <f t="shared" si="24"/>
        <v>0</v>
      </c>
      <c r="AN24" s="7">
        <f t="shared" si="25"/>
        <v>0</v>
      </c>
      <c r="AO24" s="7">
        <f t="shared" si="26"/>
        <v>0</v>
      </c>
      <c r="AP24" s="7">
        <f t="shared" si="27"/>
        <v>0</v>
      </c>
      <c r="AQ24" s="7">
        <f t="shared" si="28"/>
        <v>0</v>
      </c>
      <c r="AR24" s="7">
        <f t="shared" si="29"/>
        <v>0</v>
      </c>
      <c r="AS24" s="7">
        <f t="shared" si="30"/>
        <v>0</v>
      </c>
      <c r="AT24" s="7">
        <f t="shared" si="31"/>
        <v>0</v>
      </c>
    </row>
    <row r="25" spans="1:46" ht="20.25" customHeight="1" x14ac:dyDescent="0.55000000000000004">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7"/>
        <v>0</v>
      </c>
      <c r="T25" s="7" t="s">
        <v>37</v>
      </c>
      <c r="U25" s="7">
        <v>7008</v>
      </c>
      <c r="AA25" s="7" t="s">
        <v>190</v>
      </c>
      <c r="AB25" s="7" t="str">
        <f t="shared" si="18"/>
        <v>7010-000000</v>
      </c>
      <c r="AC25" s="7">
        <v>571</v>
      </c>
      <c r="AD25" s="7" t="str">
        <f t="shared" si="19"/>
        <v>069</v>
      </c>
      <c r="AG25" s="7">
        <v>110</v>
      </c>
      <c r="AH25" s="7" t="str">
        <f>Summary!$B$2</f>
        <v>AUD</v>
      </c>
      <c r="AI25" s="7">
        <f t="shared" si="20"/>
        <v>0</v>
      </c>
      <c r="AJ25" s="7">
        <f t="shared" si="21"/>
        <v>0</v>
      </c>
      <c r="AK25" s="7">
        <f t="shared" si="22"/>
        <v>0</v>
      </c>
      <c r="AL25" s="7">
        <f t="shared" si="23"/>
        <v>0</v>
      </c>
      <c r="AM25" s="7">
        <f t="shared" si="24"/>
        <v>0</v>
      </c>
      <c r="AN25" s="7">
        <f t="shared" si="25"/>
        <v>0</v>
      </c>
      <c r="AO25" s="7">
        <f t="shared" si="26"/>
        <v>0</v>
      </c>
      <c r="AP25" s="7">
        <f t="shared" si="27"/>
        <v>0</v>
      </c>
      <c r="AQ25" s="7">
        <f t="shared" si="28"/>
        <v>0</v>
      </c>
      <c r="AR25" s="7">
        <f t="shared" si="29"/>
        <v>0</v>
      </c>
      <c r="AS25" s="7">
        <f t="shared" si="30"/>
        <v>0</v>
      </c>
      <c r="AT25" s="7">
        <f t="shared" si="31"/>
        <v>0</v>
      </c>
    </row>
    <row r="26" spans="1:46" ht="20.25" customHeight="1" x14ac:dyDescent="0.55000000000000004">
      <c r="A26" s="11">
        <v>7012</v>
      </c>
      <c r="B26" s="62" t="str">
        <f>IF(ISTEXT("Recognition - Club-"&amp;VLOOKUP(A26,'Chart of Accounts'!$B$5:$C$50,2,FALSE)),"Recognition - Club-"&amp;VLOOKUP(A26,'Chart of Accounts'!$B$5:$C$50,2,FALSE),"")</f>
        <v>Recognition - Club-Supplies &amp; Stationery Expense</v>
      </c>
      <c r="C26" s="120">
        <f>100</f>
        <v>100</v>
      </c>
      <c r="D26" s="120"/>
      <c r="E26" s="120"/>
      <c r="F26" s="120"/>
      <c r="G26" s="120"/>
      <c r="H26" s="120"/>
      <c r="I26" s="120"/>
      <c r="J26" s="120"/>
      <c r="K26" s="120"/>
      <c r="L26" s="120"/>
      <c r="M26" s="120"/>
      <c r="N26" s="120"/>
      <c r="O26" s="4">
        <f t="shared" si="17"/>
        <v>100</v>
      </c>
      <c r="T26" s="7" t="s">
        <v>39</v>
      </c>
      <c r="U26" s="7">
        <v>7010</v>
      </c>
      <c r="AA26" s="7" t="s">
        <v>190</v>
      </c>
      <c r="AB26" s="7" t="str">
        <f t="shared" si="18"/>
        <v>7012-000000</v>
      </c>
      <c r="AC26" s="7">
        <v>571</v>
      </c>
      <c r="AD26" s="7" t="str">
        <f t="shared" si="19"/>
        <v>069</v>
      </c>
      <c r="AG26" s="7">
        <v>110</v>
      </c>
      <c r="AH26" s="7" t="str">
        <f>Summary!$B$2</f>
        <v>AUD</v>
      </c>
      <c r="AI26" s="7">
        <f t="shared" si="20"/>
        <v>100</v>
      </c>
      <c r="AJ26" s="7">
        <f t="shared" si="21"/>
        <v>0</v>
      </c>
      <c r="AK26" s="7">
        <f t="shared" si="22"/>
        <v>0</v>
      </c>
      <c r="AL26" s="7">
        <f t="shared" si="23"/>
        <v>0</v>
      </c>
      <c r="AM26" s="7">
        <f t="shared" si="24"/>
        <v>0</v>
      </c>
      <c r="AN26" s="7">
        <f t="shared" si="25"/>
        <v>0</v>
      </c>
      <c r="AO26" s="7">
        <f t="shared" si="26"/>
        <v>0</v>
      </c>
      <c r="AP26" s="7">
        <f t="shared" si="27"/>
        <v>0</v>
      </c>
      <c r="AQ26" s="7">
        <f t="shared" si="28"/>
        <v>0</v>
      </c>
      <c r="AR26" s="7">
        <f t="shared" si="29"/>
        <v>0</v>
      </c>
      <c r="AS26" s="7">
        <f t="shared" si="30"/>
        <v>0</v>
      </c>
      <c r="AT26" s="7">
        <f t="shared" si="31"/>
        <v>0</v>
      </c>
    </row>
    <row r="27" spans="1:46" ht="20.25" customHeight="1" x14ac:dyDescent="0.55000000000000004">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7"/>
        <v>0</v>
      </c>
      <c r="T27" s="7" t="s">
        <v>41</v>
      </c>
      <c r="U27" s="7">
        <v>7012</v>
      </c>
      <c r="AA27" s="7" t="s">
        <v>190</v>
      </c>
      <c r="AB27" s="7" t="str">
        <f t="shared" si="18"/>
        <v>7036-000000</v>
      </c>
      <c r="AC27" s="7">
        <v>571</v>
      </c>
      <c r="AD27" s="7" t="str">
        <f t="shared" si="19"/>
        <v>069</v>
      </c>
      <c r="AG27" s="7">
        <v>110</v>
      </c>
      <c r="AH27" s="7" t="str">
        <f>Summary!$B$2</f>
        <v>AUD</v>
      </c>
      <c r="AI27" s="7">
        <f t="shared" si="20"/>
        <v>0</v>
      </c>
      <c r="AJ27" s="7">
        <f t="shared" si="21"/>
        <v>0</v>
      </c>
      <c r="AK27" s="7">
        <f t="shared" si="22"/>
        <v>0</v>
      </c>
      <c r="AL27" s="7">
        <f t="shared" si="23"/>
        <v>0</v>
      </c>
      <c r="AM27" s="7">
        <f t="shared" si="24"/>
        <v>0</v>
      </c>
      <c r="AN27" s="7">
        <f t="shared" si="25"/>
        <v>0</v>
      </c>
      <c r="AO27" s="7">
        <f t="shared" si="26"/>
        <v>0</v>
      </c>
      <c r="AP27" s="7">
        <f t="shared" si="27"/>
        <v>0</v>
      </c>
      <c r="AQ27" s="7">
        <f t="shared" si="28"/>
        <v>0</v>
      </c>
      <c r="AR27" s="7">
        <f t="shared" si="29"/>
        <v>0</v>
      </c>
      <c r="AS27" s="7">
        <f t="shared" si="30"/>
        <v>0</v>
      </c>
      <c r="AT27" s="7">
        <f t="shared" si="31"/>
        <v>0</v>
      </c>
    </row>
    <row r="28" spans="1:46" ht="20.25" customHeight="1" x14ac:dyDescent="0.55000000000000004">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7"/>
        <v>0</v>
      </c>
      <c r="T28" s="7" t="s">
        <v>43</v>
      </c>
      <c r="U28" s="7">
        <v>7014</v>
      </c>
      <c r="AA28" s="7" t="s">
        <v>190</v>
      </c>
      <c r="AB28" s="7" t="str">
        <f t="shared" si="18"/>
        <v>7044-000000</v>
      </c>
      <c r="AC28" s="7">
        <v>571</v>
      </c>
      <c r="AD28" s="7" t="str">
        <f t="shared" si="19"/>
        <v>069</v>
      </c>
      <c r="AG28" s="7">
        <v>110</v>
      </c>
      <c r="AH28" s="7" t="str">
        <f>Summary!$B$2</f>
        <v>AUD</v>
      </c>
      <c r="AI28" s="7">
        <f t="shared" si="20"/>
        <v>0</v>
      </c>
      <c r="AJ28" s="7">
        <f t="shared" si="21"/>
        <v>0</v>
      </c>
      <c r="AK28" s="7">
        <f t="shared" si="22"/>
        <v>0</v>
      </c>
      <c r="AL28" s="7">
        <f t="shared" si="23"/>
        <v>0</v>
      </c>
      <c r="AM28" s="7">
        <f t="shared" si="24"/>
        <v>0</v>
      </c>
      <c r="AN28" s="7">
        <f t="shared" si="25"/>
        <v>0</v>
      </c>
      <c r="AO28" s="7">
        <f t="shared" si="26"/>
        <v>0</v>
      </c>
      <c r="AP28" s="7">
        <f t="shared" si="27"/>
        <v>0</v>
      </c>
      <c r="AQ28" s="7">
        <f t="shared" si="28"/>
        <v>0</v>
      </c>
      <c r="AR28" s="7">
        <f t="shared" si="29"/>
        <v>0</v>
      </c>
      <c r="AS28" s="7">
        <f t="shared" si="30"/>
        <v>0</v>
      </c>
      <c r="AT28" s="7">
        <f t="shared" si="31"/>
        <v>0</v>
      </c>
    </row>
    <row r="29" spans="1:46" ht="20.25" customHeight="1" x14ac:dyDescent="0.55000000000000004">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7"/>
        <v>0</v>
      </c>
      <c r="T29" s="7" t="s">
        <v>45</v>
      </c>
      <c r="U29" s="7">
        <v>7016</v>
      </c>
      <c r="AA29" s="7" t="s">
        <v>190</v>
      </c>
      <c r="AB29" s="7" t="str">
        <f t="shared" si="18"/>
        <v>7082-000000</v>
      </c>
      <c r="AC29" s="7">
        <v>571</v>
      </c>
      <c r="AD29" s="7" t="str">
        <f t="shared" si="19"/>
        <v>069</v>
      </c>
      <c r="AG29" s="7">
        <v>110</v>
      </c>
      <c r="AH29" s="7" t="str">
        <f>Summary!$B$2</f>
        <v>AUD</v>
      </c>
      <c r="AI29" s="7">
        <f t="shared" si="20"/>
        <v>0</v>
      </c>
      <c r="AJ29" s="7">
        <f t="shared" si="21"/>
        <v>0</v>
      </c>
      <c r="AK29" s="7">
        <f t="shared" si="22"/>
        <v>0</v>
      </c>
      <c r="AL29" s="7">
        <f t="shared" si="23"/>
        <v>0</v>
      </c>
      <c r="AM29" s="7">
        <f t="shared" si="24"/>
        <v>0</v>
      </c>
      <c r="AN29" s="7">
        <f t="shared" si="25"/>
        <v>0</v>
      </c>
      <c r="AO29" s="7">
        <f t="shared" si="26"/>
        <v>0</v>
      </c>
      <c r="AP29" s="7">
        <f t="shared" si="27"/>
        <v>0</v>
      </c>
      <c r="AQ29" s="7">
        <f t="shared" si="28"/>
        <v>0</v>
      </c>
      <c r="AR29" s="7">
        <f t="shared" si="29"/>
        <v>0</v>
      </c>
      <c r="AS29" s="7">
        <f t="shared" si="30"/>
        <v>0</v>
      </c>
      <c r="AT29" s="7">
        <f t="shared" si="31"/>
        <v>0</v>
      </c>
    </row>
    <row r="30" spans="1:46" ht="20.25" customHeight="1" x14ac:dyDescent="0.55000000000000004">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7"/>
        <v>0</v>
      </c>
      <c r="T30" s="7" t="s">
        <v>47</v>
      </c>
      <c r="U30" s="7">
        <v>7018</v>
      </c>
      <c r="AA30" s="7" t="s">
        <v>190</v>
      </c>
      <c r="AB30" s="7" t="str">
        <f t="shared" si="18"/>
        <v/>
      </c>
      <c r="AC30" s="7">
        <v>571</v>
      </c>
      <c r="AD30" s="7" t="str">
        <f t="shared" si="19"/>
        <v>069</v>
      </c>
      <c r="AG30" s="7">
        <v>110</v>
      </c>
      <c r="AH30" s="7" t="str">
        <f>Summary!$B$2</f>
        <v>AUD</v>
      </c>
      <c r="AI30" s="7">
        <f t="shared" si="20"/>
        <v>0</v>
      </c>
      <c r="AJ30" s="7">
        <f t="shared" si="21"/>
        <v>0</v>
      </c>
      <c r="AK30" s="7">
        <f t="shared" si="22"/>
        <v>0</v>
      </c>
      <c r="AL30" s="7">
        <f t="shared" si="23"/>
        <v>0</v>
      </c>
      <c r="AM30" s="7">
        <f t="shared" si="24"/>
        <v>0</v>
      </c>
      <c r="AN30" s="7">
        <f t="shared" si="25"/>
        <v>0</v>
      </c>
      <c r="AO30" s="7">
        <f t="shared" si="26"/>
        <v>0</v>
      </c>
      <c r="AP30" s="7">
        <f t="shared" si="27"/>
        <v>0</v>
      </c>
      <c r="AQ30" s="7">
        <f t="shared" si="28"/>
        <v>0</v>
      </c>
      <c r="AR30" s="7">
        <f t="shared" si="29"/>
        <v>0</v>
      </c>
      <c r="AS30" s="7">
        <f t="shared" si="30"/>
        <v>0</v>
      </c>
      <c r="AT30" s="7">
        <f t="shared" si="31"/>
        <v>0</v>
      </c>
    </row>
    <row r="31" spans="1:46" ht="20.25" customHeight="1" x14ac:dyDescent="0.55000000000000004">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7"/>
        <v>0</v>
      </c>
      <c r="T31" s="7" t="s">
        <v>49</v>
      </c>
      <c r="U31" s="7">
        <v>7020</v>
      </c>
      <c r="AA31" s="7" t="s">
        <v>190</v>
      </c>
      <c r="AB31" s="7" t="str">
        <f t="shared" si="18"/>
        <v/>
      </c>
      <c r="AC31" s="7">
        <v>571</v>
      </c>
      <c r="AD31" s="7" t="str">
        <f t="shared" si="19"/>
        <v>069</v>
      </c>
      <c r="AG31" s="7">
        <v>110</v>
      </c>
      <c r="AH31" s="7" t="str">
        <f>Summary!$B$2</f>
        <v>AUD</v>
      </c>
      <c r="AI31" s="7">
        <f t="shared" si="20"/>
        <v>0</v>
      </c>
      <c r="AJ31" s="7">
        <f t="shared" si="21"/>
        <v>0</v>
      </c>
      <c r="AK31" s="7">
        <f t="shared" si="22"/>
        <v>0</v>
      </c>
      <c r="AL31" s="7">
        <f t="shared" si="23"/>
        <v>0</v>
      </c>
      <c r="AM31" s="7">
        <f t="shared" si="24"/>
        <v>0</v>
      </c>
      <c r="AN31" s="7">
        <f t="shared" si="25"/>
        <v>0</v>
      </c>
      <c r="AO31" s="7">
        <f t="shared" si="26"/>
        <v>0</v>
      </c>
      <c r="AP31" s="7">
        <f t="shared" si="27"/>
        <v>0</v>
      </c>
      <c r="AQ31" s="7">
        <f t="shared" si="28"/>
        <v>0</v>
      </c>
      <c r="AR31" s="7">
        <f t="shared" si="29"/>
        <v>0</v>
      </c>
      <c r="AS31" s="7">
        <f t="shared" si="30"/>
        <v>0</v>
      </c>
      <c r="AT31" s="7">
        <f t="shared" si="31"/>
        <v>0</v>
      </c>
    </row>
    <row r="32" spans="1:46" ht="20.25" customHeight="1" x14ac:dyDescent="0.55000000000000004">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7"/>
        <v>0</v>
      </c>
      <c r="T32" s="7" t="s">
        <v>51</v>
      </c>
      <c r="U32" s="7">
        <v>7022</v>
      </c>
      <c r="AA32" s="7" t="s">
        <v>190</v>
      </c>
      <c r="AB32" s="7" t="str">
        <f t="shared" si="18"/>
        <v/>
      </c>
      <c r="AC32" s="7">
        <v>571</v>
      </c>
      <c r="AD32" s="7" t="str">
        <f t="shared" si="19"/>
        <v>069</v>
      </c>
      <c r="AG32" s="7">
        <v>110</v>
      </c>
      <c r="AH32" s="7" t="str">
        <f>Summary!$B$2</f>
        <v>AUD</v>
      </c>
      <c r="AI32" s="7">
        <f t="shared" si="20"/>
        <v>0</v>
      </c>
      <c r="AJ32" s="7">
        <f t="shared" si="21"/>
        <v>0</v>
      </c>
      <c r="AK32" s="7">
        <f t="shared" si="22"/>
        <v>0</v>
      </c>
      <c r="AL32" s="7">
        <f t="shared" si="23"/>
        <v>0</v>
      </c>
      <c r="AM32" s="7">
        <f t="shared" si="24"/>
        <v>0</v>
      </c>
      <c r="AN32" s="7">
        <f t="shared" si="25"/>
        <v>0</v>
      </c>
      <c r="AO32" s="7">
        <f t="shared" si="26"/>
        <v>0</v>
      </c>
      <c r="AP32" s="7">
        <f t="shared" si="27"/>
        <v>0</v>
      </c>
      <c r="AQ32" s="7">
        <f t="shared" si="28"/>
        <v>0</v>
      </c>
      <c r="AR32" s="7">
        <f t="shared" si="29"/>
        <v>0</v>
      </c>
      <c r="AS32" s="7">
        <f t="shared" si="30"/>
        <v>0</v>
      </c>
      <c r="AT32" s="7">
        <f t="shared" si="31"/>
        <v>0</v>
      </c>
    </row>
    <row r="33" spans="1:46" ht="20.25" customHeight="1" x14ac:dyDescent="0.55000000000000004">
      <c r="A33" s="61" t="s">
        <v>327</v>
      </c>
      <c r="B33" s="63"/>
      <c r="C33" s="64">
        <f>SUM(C23:C32)</f>
        <v>100</v>
      </c>
      <c r="D33" s="64">
        <f t="shared" ref="D33:O33" si="32">SUM(D23:D32)</f>
        <v>0</v>
      </c>
      <c r="E33" s="64">
        <f t="shared" si="32"/>
        <v>0</v>
      </c>
      <c r="F33" s="64">
        <f t="shared" si="32"/>
        <v>0</v>
      </c>
      <c r="G33" s="64">
        <f t="shared" si="32"/>
        <v>0</v>
      </c>
      <c r="H33" s="64">
        <f t="shared" si="32"/>
        <v>0</v>
      </c>
      <c r="I33" s="64">
        <f t="shared" si="32"/>
        <v>0</v>
      </c>
      <c r="J33" s="64">
        <f t="shared" si="32"/>
        <v>0</v>
      </c>
      <c r="K33" s="64">
        <f t="shared" si="32"/>
        <v>0</v>
      </c>
      <c r="L33" s="64">
        <f t="shared" si="32"/>
        <v>0</v>
      </c>
      <c r="M33" s="64">
        <f t="shared" si="32"/>
        <v>0</v>
      </c>
      <c r="N33" s="64">
        <f t="shared" si="32"/>
        <v>0</v>
      </c>
      <c r="O33" s="64">
        <f t="shared" si="32"/>
        <v>100</v>
      </c>
      <c r="T33" s="7" t="s">
        <v>53</v>
      </c>
      <c r="U33" s="7">
        <v>7024</v>
      </c>
    </row>
    <row r="34" spans="1:46" ht="20.65" x14ac:dyDescent="0.6">
      <c r="A34" s="58"/>
      <c r="B34" s="59"/>
      <c r="C34" s="56"/>
      <c r="D34" s="4"/>
      <c r="E34" s="4"/>
      <c r="F34" s="4"/>
      <c r="G34" s="4"/>
      <c r="H34" s="4"/>
      <c r="I34" s="4"/>
      <c r="J34" s="4"/>
      <c r="K34" s="4"/>
      <c r="L34" s="4"/>
      <c r="M34" s="4"/>
      <c r="N34" s="4"/>
      <c r="O34" s="4"/>
    </row>
    <row r="35" spans="1:46" ht="20.25" x14ac:dyDescent="0.55000000000000004">
      <c r="A35" s="61" t="s">
        <v>291</v>
      </c>
      <c r="B35" s="63"/>
      <c r="C35" s="4"/>
      <c r="D35" s="4"/>
      <c r="E35" s="4"/>
      <c r="F35" s="4"/>
      <c r="G35" s="4"/>
      <c r="H35" s="4"/>
      <c r="I35" s="4"/>
      <c r="J35" s="4"/>
      <c r="K35" s="4"/>
      <c r="L35" s="4"/>
      <c r="M35" s="4"/>
      <c r="N35" s="4"/>
      <c r="O35" s="4"/>
      <c r="T35" s="115" t="s">
        <v>258</v>
      </c>
    </row>
    <row r="36" spans="1:46" ht="20.25" customHeight="1" x14ac:dyDescent="0.55000000000000004">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3">SUM(C36:N36)</f>
        <v>0</v>
      </c>
      <c r="T36" s="7" t="s">
        <v>33</v>
      </c>
      <c r="U36" s="7">
        <v>7004</v>
      </c>
      <c r="AA36" s="7" t="s">
        <v>190</v>
      </c>
      <c r="AB36" s="7" t="str">
        <f t="shared" ref="AB36:AB45" si="34">IF(A36="","",A36&amp;"-000000")</f>
        <v>7006-000000</v>
      </c>
      <c r="AC36" s="7">
        <v>572</v>
      </c>
      <c r="AD36" s="7" t="str">
        <f t="shared" ref="AD36:AD45" si="35">IF(LEN($O$1)=3,$O$1,IF(LEN($O$1)=2,0&amp;$O$1,IF(LEN($O$1)=1,0&amp;0&amp;$O$1,"ERROR")))</f>
        <v>069</v>
      </c>
      <c r="AG36" s="7">
        <v>110</v>
      </c>
      <c r="AH36" s="7" t="str">
        <f>Summary!$B$2</f>
        <v>AUD</v>
      </c>
      <c r="AI36" s="7">
        <f t="shared" ref="AI36:AI45" si="36">IF(C36="",0,C36)</f>
        <v>0</v>
      </c>
      <c r="AJ36" s="7">
        <f t="shared" ref="AJ36:AJ45" si="37">IF(D36="",0,D36)</f>
        <v>0</v>
      </c>
      <c r="AK36" s="7">
        <f t="shared" ref="AK36:AK45" si="38">IF(E36="",0,E36)</f>
        <v>0</v>
      </c>
      <c r="AL36" s="7">
        <f t="shared" ref="AL36:AL45" si="39">IF(F36="",0,F36)</f>
        <v>0</v>
      </c>
      <c r="AM36" s="7">
        <f t="shared" ref="AM36:AM45" si="40">IF(G36="",0,G36)</f>
        <v>0</v>
      </c>
      <c r="AN36" s="7">
        <f t="shared" ref="AN36:AN45" si="41">IF(H36="",0,H36)</f>
        <v>0</v>
      </c>
      <c r="AO36" s="7">
        <f t="shared" ref="AO36:AO45" si="42">IF(I36="",0,I36)</f>
        <v>0</v>
      </c>
      <c r="AP36" s="7">
        <f t="shared" ref="AP36:AP45" si="43">IF(J36="",0,J36)</f>
        <v>0</v>
      </c>
      <c r="AQ36" s="7">
        <f t="shared" ref="AQ36:AQ45" si="44">IF(K36="",0,K36)</f>
        <v>0</v>
      </c>
      <c r="AR36" s="7">
        <f t="shared" ref="AR36:AR45" si="45">IF(L36="",0,L36)</f>
        <v>0</v>
      </c>
      <c r="AS36" s="7">
        <f t="shared" ref="AS36:AS45" si="46">IF(M36="",0,M36)</f>
        <v>0</v>
      </c>
      <c r="AT36" s="7">
        <f t="shared" ref="AT36:AT45" si="47">IF(N36="",0,N36)</f>
        <v>0</v>
      </c>
    </row>
    <row r="37" spans="1:46" ht="20.25" customHeight="1" x14ac:dyDescent="0.55000000000000004">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3"/>
        <v>0</v>
      </c>
      <c r="T37" s="7" t="s">
        <v>35</v>
      </c>
      <c r="U37" s="7">
        <v>7006</v>
      </c>
      <c r="AA37" s="7" t="s">
        <v>190</v>
      </c>
      <c r="AB37" s="7" t="str">
        <f t="shared" si="34"/>
        <v>7008-000000</v>
      </c>
      <c r="AC37" s="7">
        <v>572</v>
      </c>
      <c r="AD37" s="7" t="str">
        <f t="shared" si="35"/>
        <v>069</v>
      </c>
      <c r="AG37" s="7">
        <v>110</v>
      </c>
      <c r="AH37" s="7" t="str">
        <f>Summary!$B$2</f>
        <v>AUD</v>
      </c>
      <c r="AI37" s="7">
        <f t="shared" si="36"/>
        <v>0</v>
      </c>
      <c r="AJ37" s="7">
        <f t="shared" si="37"/>
        <v>0</v>
      </c>
      <c r="AK37" s="7">
        <f t="shared" si="38"/>
        <v>0</v>
      </c>
      <c r="AL37" s="7">
        <f t="shared" si="39"/>
        <v>0</v>
      </c>
      <c r="AM37" s="7">
        <f t="shared" si="40"/>
        <v>0</v>
      </c>
      <c r="AN37" s="7">
        <f t="shared" si="41"/>
        <v>0</v>
      </c>
      <c r="AO37" s="7">
        <f t="shared" si="42"/>
        <v>0</v>
      </c>
      <c r="AP37" s="7">
        <f t="shared" si="43"/>
        <v>0</v>
      </c>
      <c r="AQ37" s="7">
        <f t="shared" si="44"/>
        <v>0</v>
      </c>
      <c r="AR37" s="7">
        <f t="shared" si="45"/>
        <v>0</v>
      </c>
      <c r="AS37" s="7">
        <f t="shared" si="46"/>
        <v>0</v>
      </c>
      <c r="AT37" s="7">
        <f t="shared" si="47"/>
        <v>0</v>
      </c>
    </row>
    <row r="38" spans="1:46" ht="20.25" customHeight="1" x14ac:dyDescent="0.55000000000000004">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f>34*175*3/6</f>
        <v>2975</v>
      </c>
      <c r="G38" s="120">
        <f>34*175*2/6</f>
        <v>1983.3333333333333</v>
      </c>
      <c r="H38" s="120"/>
      <c r="I38" s="120"/>
      <c r="J38" s="120">
        <f>34*175/6</f>
        <v>991.66666666666663</v>
      </c>
      <c r="K38" s="120"/>
      <c r="L38" s="120"/>
      <c r="M38" s="120"/>
      <c r="N38" s="120"/>
      <c r="O38" s="4">
        <f t="shared" si="33"/>
        <v>5950</v>
      </c>
      <c r="T38" s="7" t="s">
        <v>37</v>
      </c>
      <c r="U38" s="7">
        <v>7008</v>
      </c>
      <c r="AA38" s="7" t="s">
        <v>190</v>
      </c>
      <c r="AB38" s="7" t="str">
        <f t="shared" si="34"/>
        <v>7010-000000</v>
      </c>
      <c r="AC38" s="7">
        <v>572</v>
      </c>
      <c r="AD38" s="7" t="str">
        <f t="shared" si="35"/>
        <v>069</v>
      </c>
      <c r="AG38" s="7">
        <v>110</v>
      </c>
      <c r="AH38" s="7" t="str">
        <f>Summary!$B$2</f>
        <v>AUD</v>
      </c>
      <c r="AI38" s="7">
        <f t="shared" si="36"/>
        <v>0</v>
      </c>
      <c r="AJ38" s="7">
        <f t="shared" si="37"/>
        <v>0</v>
      </c>
      <c r="AK38" s="7">
        <f t="shared" si="38"/>
        <v>0</v>
      </c>
      <c r="AL38" s="7">
        <f t="shared" si="39"/>
        <v>2975</v>
      </c>
      <c r="AM38" s="7">
        <f t="shared" si="40"/>
        <v>1983.3333333333333</v>
      </c>
      <c r="AN38" s="7">
        <f t="shared" si="41"/>
        <v>0</v>
      </c>
      <c r="AO38" s="7">
        <f t="shared" si="42"/>
        <v>0</v>
      </c>
      <c r="AP38" s="7">
        <f t="shared" si="43"/>
        <v>991.66666666666663</v>
      </c>
      <c r="AQ38" s="7">
        <f t="shared" si="44"/>
        <v>0</v>
      </c>
      <c r="AR38" s="7">
        <f t="shared" si="45"/>
        <v>0</v>
      </c>
      <c r="AS38" s="7">
        <f t="shared" si="46"/>
        <v>0</v>
      </c>
      <c r="AT38" s="7">
        <f t="shared" si="47"/>
        <v>0</v>
      </c>
    </row>
    <row r="39" spans="1:46" ht="20.25" customHeight="1" x14ac:dyDescent="0.55000000000000004">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3"/>
        <v>0</v>
      </c>
      <c r="T39" s="7" t="s">
        <v>39</v>
      </c>
      <c r="U39" s="7">
        <v>7010</v>
      </c>
      <c r="AA39" s="7" t="s">
        <v>190</v>
      </c>
      <c r="AB39" s="7" t="str">
        <f t="shared" si="34"/>
        <v>7012-000000</v>
      </c>
      <c r="AC39" s="7">
        <v>572</v>
      </c>
      <c r="AD39" s="7" t="str">
        <f t="shared" si="35"/>
        <v>069</v>
      </c>
      <c r="AG39" s="7">
        <v>110</v>
      </c>
      <c r="AH39" s="7" t="str">
        <f>Summary!$B$2</f>
        <v>AUD</v>
      </c>
      <c r="AI39" s="7">
        <f t="shared" si="36"/>
        <v>0</v>
      </c>
      <c r="AJ39" s="7">
        <f t="shared" si="37"/>
        <v>0</v>
      </c>
      <c r="AK39" s="7">
        <f t="shared" si="38"/>
        <v>0</v>
      </c>
      <c r="AL39" s="7">
        <f t="shared" si="39"/>
        <v>0</v>
      </c>
      <c r="AM39" s="7">
        <f t="shared" si="40"/>
        <v>0</v>
      </c>
      <c r="AN39" s="7">
        <f t="shared" si="41"/>
        <v>0</v>
      </c>
      <c r="AO39" s="7">
        <f t="shared" si="42"/>
        <v>0</v>
      </c>
      <c r="AP39" s="7">
        <f t="shared" si="43"/>
        <v>0</v>
      </c>
      <c r="AQ39" s="7">
        <f t="shared" si="44"/>
        <v>0</v>
      </c>
      <c r="AR39" s="7">
        <f t="shared" si="45"/>
        <v>0</v>
      </c>
      <c r="AS39" s="7">
        <f t="shared" si="46"/>
        <v>0</v>
      </c>
      <c r="AT39" s="7">
        <f t="shared" si="47"/>
        <v>0</v>
      </c>
    </row>
    <row r="40" spans="1:46" ht="20.25" customHeight="1" x14ac:dyDescent="0.55000000000000004">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3"/>
        <v>0</v>
      </c>
      <c r="T40" s="7" t="s">
        <v>41</v>
      </c>
      <c r="U40" s="7">
        <v>7012</v>
      </c>
      <c r="AA40" s="7" t="s">
        <v>190</v>
      </c>
      <c r="AB40" s="7" t="str">
        <f t="shared" si="34"/>
        <v>7036-000000</v>
      </c>
      <c r="AC40" s="7">
        <v>572</v>
      </c>
      <c r="AD40" s="7" t="str">
        <f t="shared" si="35"/>
        <v>069</v>
      </c>
      <c r="AG40" s="7">
        <v>110</v>
      </c>
      <c r="AH40" s="7" t="str">
        <f>Summary!$B$2</f>
        <v>AUD</v>
      </c>
      <c r="AI40" s="7">
        <f t="shared" si="36"/>
        <v>0</v>
      </c>
      <c r="AJ40" s="7">
        <f t="shared" si="37"/>
        <v>0</v>
      </c>
      <c r="AK40" s="7">
        <f t="shared" si="38"/>
        <v>0</v>
      </c>
      <c r="AL40" s="7">
        <f t="shared" si="39"/>
        <v>0</v>
      </c>
      <c r="AM40" s="7">
        <f t="shared" si="40"/>
        <v>0</v>
      </c>
      <c r="AN40" s="7">
        <f t="shared" si="41"/>
        <v>0</v>
      </c>
      <c r="AO40" s="7">
        <f t="shared" si="42"/>
        <v>0</v>
      </c>
      <c r="AP40" s="7">
        <f t="shared" si="43"/>
        <v>0</v>
      </c>
      <c r="AQ40" s="7">
        <f t="shared" si="44"/>
        <v>0</v>
      </c>
      <c r="AR40" s="7">
        <f t="shared" si="45"/>
        <v>0</v>
      </c>
      <c r="AS40" s="7">
        <f t="shared" si="46"/>
        <v>0</v>
      </c>
      <c r="AT40" s="7">
        <f t="shared" si="47"/>
        <v>0</v>
      </c>
    </row>
    <row r="41" spans="1:46" ht="20.25" customHeight="1" x14ac:dyDescent="0.55000000000000004">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3"/>
        <v>0</v>
      </c>
      <c r="T41" s="7" t="s">
        <v>43</v>
      </c>
      <c r="U41" s="7">
        <v>7014</v>
      </c>
      <c r="AA41" s="7" t="s">
        <v>190</v>
      </c>
      <c r="AB41" s="7" t="str">
        <f t="shared" si="34"/>
        <v>7044-000000</v>
      </c>
      <c r="AC41" s="7">
        <v>572</v>
      </c>
      <c r="AD41" s="7" t="str">
        <f t="shared" si="35"/>
        <v>069</v>
      </c>
      <c r="AG41" s="7">
        <v>110</v>
      </c>
      <c r="AH41" s="7" t="str">
        <f>Summary!$B$2</f>
        <v>AUD</v>
      </c>
      <c r="AI41" s="7">
        <f t="shared" si="36"/>
        <v>0</v>
      </c>
      <c r="AJ41" s="7">
        <f t="shared" si="37"/>
        <v>0</v>
      </c>
      <c r="AK41" s="7">
        <f t="shared" si="38"/>
        <v>0</v>
      </c>
      <c r="AL41" s="7">
        <f t="shared" si="39"/>
        <v>0</v>
      </c>
      <c r="AM41" s="7">
        <f t="shared" si="40"/>
        <v>0</v>
      </c>
      <c r="AN41" s="7">
        <f t="shared" si="41"/>
        <v>0</v>
      </c>
      <c r="AO41" s="7">
        <f t="shared" si="42"/>
        <v>0</v>
      </c>
      <c r="AP41" s="7">
        <f t="shared" si="43"/>
        <v>0</v>
      </c>
      <c r="AQ41" s="7">
        <f t="shared" si="44"/>
        <v>0</v>
      </c>
      <c r="AR41" s="7">
        <f t="shared" si="45"/>
        <v>0</v>
      </c>
      <c r="AS41" s="7">
        <f t="shared" si="46"/>
        <v>0</v>
      </c>
      <c r="AT41" s="7">
        <f t="shared" si="47"/>
        <v>0</v>
      </c>
    </row>
    <row r="42" spans="1:46" ht="20.25" customHeight="1" x14ac:dyDescent="0.55000000000000004">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3"/>
        <v>0</v>
      </c>
      <c r="T42" s="7" t="s">
        <v>45</v>
      </c>
      <c r="U42" s="7">
        <v>7016</v>
      </c>
      <c r="AA42" s="7" t="s">
        <v>190</v>
      </c>
      <c r="AB42" s="7" t="str">
        <f t="shared" si="34"/>
        <v>7082-000000</v>
      </c>
      <c r="AC42" s="7">
        <v>572</v>
      </c>
      <c r="AD42" s="7" t="str">
        <f t="shared" si="35"/>
        <v>069</v>
      </c>
      <c r="AG42" s="7">
        <v>110</v>
      </c>
      <c r="AH42" s="7" t="str">
        <f>Summary!$B$2</f>
        <v>AUD</v>
      </c>
      <c r="AI42" s="7">
        <f t="shared" si="36"/>
        <v>0</v>
      </c>
      <c r="AJ42" s="7">
        <f t="shared" si="37"/>
        <v>0</v>
      </c>
      <c r="AK42" s="7">
        <f t="shared" si="38"/>
        <v>0</v>
      </c>
      <c r="AL42" s="7">
        <f t="shared" si="39"/>
        <v>0</v>
      </c>
      <c r="AM42" s="7">
        <f t="shared" si="40"/>
        <v>0</v>
      </c>
      <c r="AN42" s="7">
        <f t="shared" si="41"/>
        <v>0</v>
      </c>
      <c r="AO42" s="7">
        <f t="shared" si="42"/>
        <v>0</v>
      </c>
      <c r="AP42" s="7">
        <f t="shared" si="43"/>
        <v>0</v>
      </c>
      <c r="AQ42" s="7">
        <f t="shared" si="44"/>
        <v>0</v>
      </c>
      <c r="AR42" s="7">
        <f t="shared" si="45"/>
        <v>0</v>
      </c>
      <c r="AS42" s="7">
        <f t="shared" si="46"/>
        <v>0</v>
      </c>
      <c r="AT42" s="7">
        <f t="shared" si="47"/>
        <v>0</v>
      </c>
    </row>
    <row r="43" spans="1:46" ht="20.25" customHeight="1" x14ac:dyDescent="0.55000000000000004">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3"/>
        <v>0</v>
      </c>
      <c r="T43" s="7" t="s">
        <v>47</v>
      </c>
      <c r="U43" s="7">
        <v>7018</v>
      </c>
      <c r="AA43" s="7" t="s">
        <v>190</v>
      </c>
      <c r="AB43" s="7" t="str">
        <f t="shared" si="34"/>
        <v/>
      </c>
      <c r="AC43" s="7">
        <v>572</v>
      </c>
      <c r="AD43" s="7" t="str">
        <f t="shared" si="35"/>
        <v>069</v>
      </c>
      <c r="AG43" s="7">
        <v>110</v>
      </c>
      <c r="AH43" s="7" t="str">
        <f>Summary!$B$2</f>
        <v>AUD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55000000000000004">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3"/>
        <v>0</v>
      </c>
      <c r="T44" s="7" t="s">
        <v>49</v>
      </c>
      <c r="U44" s="7">
        <v>7020</v>
      </c>
      <c r="AA44" s="7" t="s">
        <v>190</v>
      </c>
      <c r="AB44" s="7" t="str">
        <f t="shared" si="34"/>
        <v/>
      </c>
      <c r="AC44" s="7">
        <v>572</v>
      </c>
      <c r="AD44" s="7" t="str">
        <f t="shared" si="35"/>
        <v>069</v>
      </c>
      <c r="AG44" s="7">
        <v>110</v>
      </c>
      <c r="AH44" s="7" t="str">
        <f>Summary!$B$2</f>
        <v>AUD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55000000000000004">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3"/>
        <v>0</v>
      </c>
      <c r="T45" s="7" t="s">
        <v>51</v>
      </c>
      <c r="U45" s="7">
        <v>7022</v>
      </c>
      <c r="AA45" s="7" t="s">
        <v>190</v>
      </c>
      <c r="AB45" s="7" t="str">
        <f t="shared" si="34"/>
        <v/>
      </c>
      <c r="AC45" s="7">
        <v>572</v>
      </c>
      <c r="AD45" s="7" t="str">
        <f t="shared" si="35"/>
        <v>069</v>
      </c>
      <c r="AG45" s="7">
        <v>110</v>
      </c>
      <c r="AH45" s="7" t="str">
        <f>Summary!$B$2</f>
        <v>AUD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55000000000000004">
      <c r="A46" s="61" t="s">
        <v>328</v>
      </c>
      <c r="B46" s="63"/>
      <c r="C46" s="64">
        <f>SUM(C36:C45)</f>
        <v>0</v>
      </c>
      <c r="D46" s="64">
        <f t="shared" ref="D46:O46" si="48">SUM(D36:D45)</f>
        <v>0</v>
      </c>
      <c r="E46" s="64">
        <f t="shared" si="48"/>
        <v>0</v>
      </c>
      <c r="F46" s="64">
        <f t="shared" si="48"/>
        <v>2975</v>
      </c>
      <c r="G46" s="64">
        <f t="shared" si="48"/>
        <v>1983.3333333333333</v>
      </c>
      <c r="H46" s="64">
        <f t="shared" si="48"/>
        <v>0</v>
      </c>
      <c r="I46" s="64">
        <f t="shared" si="48"/>
        <v>0</v>
      </c>
      <c r="J46" s="64">
        <f t="shared" si="48"/>
        <v>991.66666666666663</v>
      </c>
      <c r="K46" s="64">
        <f t="shared" si="48"/>
        <v>0</v>
      </c>
      <c r="L46" s="64">
        <f t="shared" si="48"/>
        <v>0</v>
      </c>
      <c r="M46" s="64">
        <f t="shared" si="48"/>
        <v>0</v>
      </c>
      <c r="N46" s="64">
        <f t="shared" si="48"/>
        <v>0</v>
      </c>
      <c r="O46" s="64">
        <f t="shared" si="48"/>
        <v>5950</v>
      </c>
      <c r="T46" s="7" t="s">
        <v>53</v>
      </c>
      <c r="U46" s="7">
        <v>7024</v>
      </c>
    </row>
    <row r="47" spans="1:46" ht="20.65" x14ac:dyDescent="0.6">
      <c r="A47" s="58"/>
      <c r="B47" s="59"/>
      <c r="C47" s="56"/>
      <c r="D47" s="4"/>
      <c r="E47" s="4"/>
      <c r="F47" s="4"/>
      <c r="G47" s="4"/>
      <c r="H47" s="4"/>
      <c r="I47" s="4"/>
      <c r="J47" s="4"/>
      <c r="K47" s="4"/>
      <c r="L47" s="4"/>
      <c r="M47" s="4"/>
      <c r="N47" s="4"/>
      <c r="O47" s="4"/>
    </row>
    <row r="48" spans="1:46" ht="20.25" x14ac:dyDescent="0.55000000000000004">
      <c r="A48" s="61" t="s">
        <v>292</v>
      </c>
      <c r="B48" s="63"/>
      <c r="C48" s="4"/>
      <c r="D48" s="4"/>
      <c r="E48" s="4"/>
      <c r="F48" s="4"/>
      <c r="G48" s="4"/>
      <c r="H48" s="4"/>
      <c r="I48" s="4"/>
      <c r="J48" s="4"/>
      <c r="K48" s="4"/>
      <c r="L48" s="4"/>
      <c r="M48" s="4"/>
      <c r="N48" s="4"/>
      <c r="O48" s="4"/>
      <c r="T48" s="115" t="s">
        <v>258</v>
      </c>
    </row>
    <row r="49" spans="1:46" ht="20.25" customHeight="1" x14ac:dyDescent="0.55000000000000004">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9">SUM(C49:N49)</f>
        <v>0</v>
      </c>
      <c r="T49" s="7" t="s">
        <v>33</v>
      </c>
      <c r="U49" s="7">
        <v>7004</v>
      </c>
      <c r="AA49" s="7" t="s">
        <v>190</v>
      </c>
      <c r="AB49" s="7" t="str">
        <f t="shared" ref="AB49:AB58" si="50">IF(A49="","",A49&amp;"-000000")</f>
        <v>7006-000000</v>
      </c>
      <c r="AC49" s="7">
        <v>573</v>
      </c>
      <c r="AD49" s="7" t="str">
        <f t="shared" ref="AD49:AD58" si="51">IF(LEN($O$1)=3,$O$1,IF(LEN($O$1)=2,0&amp;$O$1,IF(LEN($O$1)=1,0&amp;0&amp;$O$1,"ERROR")))</f>
        <v>069</v>
      </c>
      <c r="AG49" s="7">
        <v>110</v>
      </c>
      <c r="AH49" s="7" t="str">
        <f>Summary!$B$2</f>
        <v>AUD</v>
      </c>
      <c r="AI49" s="7">
        <f t="shared" ref="AI49:AI58" si="52">IF(C49="",0,C49)</f>
        <v>0</v>
      </c>
      <c r="AJ49" s="7">
        <f t="shared" ref="AJ49:AJ58" si="53">IF(D49="",0,D49)</f>
        <v>0</v>
      </c>
      <c r="AK49" s="7">
        <f t="shared" ref="AK49:AK58" si="54">IF(E49="",0,E49)</f>
        <v>0</v>
      </c>
      <c r="AL49" s="7">
        <f t="shared" ref="AL49:AL58" si="55">IF(F49="",0,F49)</f>
        <v>0</v>
      </c>
      <c r="AM49" s="7">
        <f t="shared" ref="AM49:AM58" si="56">IF(G49="",0,G49)</f>
        <v>0</v>
      </c>
      <c r="AN49" s="7">
        <f t="shared" ref="AN49:AN58" si="57">IF(H49="",0,H49)</f>
        <v>0</v>
      </c>
      <c r="AO49" s="7">
        <f t="shared" ref="AO49:AO58" si="58">IF(I49="",0,I49)</f>
        <v>0</v>
      </c>
      <c r="AP49" s="7">
        <f t="shared" ref="AP49:AP58" si="59">IF(J49="",0,J49)</f>
        <v>0</v>
      </c>
      <c r="AQ49" s="7">
        <f t="shared" ref="AQ49:AQ58" si="60">IF(K49="",0,K49)</f>
        <v>0</v>
      </c>
      <c r="AR49" s="7">
        <f t="shared" ref="AR49:AR58" si="61">IF(L49="",0,L49)</f>
        <v>0</v>
      </c>
      <c r="AS49" s="7">
        <f t="shared" ref="AS49:AS58" si="62">IF(M49="",0,M49)</f>
        <v>0</v>
      </c>
      <c r="AT49" s="7">
        <f t="shared" ref="AT49:AT58" si="63">IF(N49="",0,N49)</f>
        <v>0</v>
      </c>
    </row>
    <row r="50" spans="1:46" ht="20.25" customHeight="1" x14ac:dyDescent="0.55000000000000004">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9"/>
        <v>0</v>
      </c>
      <c r="T50" s="7" t="s">
        <v>35</v>
      </c>
      <c r="U50" s="7">
        <v>7006</v>
      </c>
      <c r="AA50" s="7" t="s">
        <v>190</v>
      </c>
      <c r="AB50" s="7" t="str">
        <f t="shared" si="50"/>
        <v>7008-000000</v>
      </c>
      <c r="AC50" s="7">
        <v>573</v>
      </c>
      <c r="AD50" s="7" t="str">
        <f t="shared" si="51"/>
        <v>069</v>
      </c>
      <c r="AG50" s="7">
        <v>110</v>
      </c>
      <c r="AH50" s="7" t="str">
        <f>Summary!$B$2</f>
        <v>AUD</v>
      </c>
      <c r="AI50" s="7">
        <f t="shared" si="52"/>
        <v>0</v>
      </c>
      <c r="AJ50" s="7">
        <f t="shared" si="53"/>
        <v>0</v>
      </c>
      <c r="AK50" s="7">
        <f t="shared" si="54"/>
        <v>0</v>
      </c>
      <c r="AL50" s="7">
        <f t="shared" si="55"/>
        <v>0</v>
      </c>
      <c r="AM50" s="7">
        <f t="shared" si="56"/>
        <v>0</v>
      </c>
      <c r="AN50" s="7">
        <f t="shared" si="57"/>
        <v>0</v>
      </c>
      <c r="AO50" s="7">
        <f t="shared" si="58"/>
        <v>0</v>
      </c>
      <c r="AP50" s="7">
        <f t="shared" si="59"/>
        <v>0</v>
      </c>
      <c r="AQ50" s="7">
        <f t="shared" si="60"/>
        <v>0</v>
      </c>
      <c r="AR50" s="7">
        <f t="shared" si="61"/>
        <v>0</v>
      </c>
      <c r="AS50" s="7">
        <f t="shared" si="62"/>
        <v>0</v>
      </c>
      <c r="AT50" s="7">
        <f t="shared" si="63"/>
        <v>0</v>
      </c>
    </row>
    <row r="51" spans="1:46" ht="20.25" customHeight="1" x14ac:dyDescent="0.55000000000000004">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c r="M51" s="120"/>
      <c r="N51" s="120"/>
      <c r="O51" s="4">
        <f t="shared" si="49"/>
        <v>0</v>
      </c>
      <c r="T51" s="7" t="s">
        <v>37</v>
      </c>
      <c r="U51" s="7">
        <v>7008</v>
      </c>
      <c r="AA51" s="7" t="s">
        <v>190</v>
      </c>
      <c r="AB51" s="7" t="str">
        <f t="shared" si="50"/>
        <v>7010-000000</v>
      </c>
      <c r="AC51" s="7">
        <v>573</v>
      </c>
      <c r="AD51" s="7" t="str">
        <f t="shared" si="51"/>
        <v>069</v>
      </c>
      <c r="AG51" s="7">
        <v>110</v>
      </c>
      <c r="AH51" s="7" t="str">
        <f>Summary!$B$2</f>
        <v>AUD</v>
      </c>
      <c r="AI51" s="7">
        <f t="shared" si="52"/>
        <v>0</v>
      </c>
      <c r="AJ51" s="7">
        <f t="shared" si="53"/>
        <v>0</v>
      </c>
      <c r="AK51" s="7">
        <f t="shared" si="54"/>
        <v>0</v>
      </c>
      <c r="AL51" s="7">
        <f t="shared" si="55"/>
        <v>0</v>
      </c>
      <c r="AM51" s="7">
        <f t="shared" si="56"/>
        <v>0</v>
      </c>
      <c r="AN51" s="7">
        <f t="shared" si="57"/>
        <v>0</v>
      </c>
      <c r="AO51" s="7">
        <f t="shared" si="58"/>
        <v>0</v>
      </c>
      <c r="AP51" s="7">
        <f t="shared" si="59"/>
        <v>0</v>
      </c>
      <c r="AQ51" s="7">
        <f t="shared" si="60"/>
        <v>0</v>
      </c>
      <c r="AR51" s="7">
        <f t="shared" si="61"/>
        <v>0</v>
      </c>
      <c r="AS51" s="7">
        <f t="shared" si="62"/>
        <v>0</v>
      </c>
      <c r="AT51" s="7">
        <f t="shared" si="63"/>
        <v>0</v>
      </c>
    </row>
    <row r="52" spans="1:46" ht="20.25" customHeight="1" x14ac:dyDescent="0.55000000000000004">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f>8*225/2</f>
        <v>900</v>
      </c>
      <c r="K52" s="120">
        <f>8*225/2</f>
        <v>900</v>
      </c>
      <c r="L52" s="120"/>
      <c r="M52" s="120"/>
      <c r="N52" s="120"/>
      <c r="O52" s="4">
        <f t="shared" si="49"/>
        <v>1800</v>
      </c>
      <c r="T52" s="7" t="s">
        <v>39</v>
      </c>
      <c r="U52" s="7">
        <v>7010</v>
      </c>
      <c r="AA52" s="7" t="s">
        <v>190</v>
      </c>
      <c r="AB52" s="7" t="str">
        <f t="shared" si="50"/>
        <v>7012-000000</v>
      </c>
      <c r="AC52" s="7">
        <v>573</v>
      </c>
      <c r="AD52" s="7" t="str">
        <f t="shared" si="51"/>
        <v>069</v>
      </c>
      <c r="AG52" s="7">
        <v>110</v>
      </c>
      <c r="AH52" s="7" t="str">
        <f>Summary!$B$2</f>
        <v>AUD</v>
      </c>
      <c r="AI52" s="7">
        <f t="shared" si="52"/>
        <v>0</v>
      </c>
      <c r="AJ52" s="7">
        <f t="shared" si="53"/>
        <v>0</v>
      </c>
      <c r="AK52" s="7">
        <f t="shared" si="54"/>
        <v>0</v>
      </c>
      <c r="AL52" s="7">
        <f t="shared" si="55"/>
        <v>0</v>
      </c>
      <c r="AM52" s="7">
        <f t="shared" si="56"/>
        <v>0</v>
      </c>
      <c r="AN52" s="7">
        <f t="shared" si="57"/>
        <v>0</v>
      </c>
      <c r="AO52" s="7">
        <f t="shared" si="58"/>
        <v>0</v>
      </c>
      <c r="AP52" s="7">
        <f t="shared" si="59"/>
        <v>900</v>
      </c>
      <c r="AQ52" s="7">
        <f t="shared" si="60"/>
        <v>900</v>
      </c>
      <c r="AR52" s="7">
        <f t="shared" si="61"/>
        <v>0</v>
      </c>
      <c r="AS52" s="7">
        <f t="shared" si="62"/>
        <v>0</v>
      </c>
      <c r="AT52" s="7">
        <f t="shared" si="63"/>
        <v>0</v>
      </c>
    </row>
    <row r="53" spans="1:46" ht="20.25" customHeight="1" x14ac:dyDescent="0.55000000000000004">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9"/>
        <v>0</v>
      </c>
      <c r="T53" s="7" t="s">
        <v>41</v>
      </c>
      <c r="U53" s="7">
        <v>7012</v>
      </c>
      <c r="AA53" s="7" t="s">
        <v>190</v>
      </c>
      <c r="AB53" s="7" t="str">
        <f t="shared" si="50"/>
        <v>7036-000000</v>
      </c>
      <c r="AC53" s="7">
        <v>573</v>
      </c>
      <c r="AD53" s="7" t="str">
        <f t="shared" si="51"/>
        <v>069</v>
      </c>
      <c r="AG53" s="7">
        <v>110</v>
      </c>
      <c r="AH53" s="7" t="str">
        <f>Summary!$B$2</f>
        <v>AUD</v>
      </c>
      <c r="AI53" s="7">
        <f t="shared" si="52"/>
        <v>0</v>
      </c>
      <c r="AJ53" s="7">
        <f t="shared" si="53"/>
        <v>0</v>
      </c>
      <c r="AK53" s="7">
        <f t="shared" si="54"/>
        <v>0</v>
      </c>
      <c r="AL53" s="7">
        <f t="shared" si="55"/>
        <v>0</v>
      </c>
      <c r="AM53" s="7">
        <f t="shared" si="56"/>
        <v>0</v>
      </c>
      <c r="AN53" s="7">
        <f t="shared" si="57"/>
        <v>0</v>
      </c>
      <c r="AO53" s="7">
        <f t="shared" si="58"/>
        <v>0</v>
      </c>
      <c r="AP53" s="7">
        <f t="shared" si="59"/>
        <v>0</v>
      </c>
      <c r="AQ53" s="7">
        <f t="shared" si="60"/>
        <v>0</v>
      </c>
      <c r="AR53" s="7">
        <f t="shared" si="61"/>
        <v>0</v>
      </c>
      <c r="AS53" s="7">
        <f t="shared" si="62"/>
        <v>0</v>
      </c>
      <c r="AT53" s="7">
        <f t="shared" si="63"/>
        <v>0</v>
      </c>
    </row>
    <row r="54" spans="1:46" ht="20.25" customHeight="1" x14ac:dyDescent="0.55000000000000004">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9"/>
        <v>0</v>
      </c>
      <c r="T54" s="7" t="s">
        <v>43</v>
      </c>
      <c r="U54" s="7">
        <v>7014</v>
      </c>
      <c r="AA54" s="7" t="s">
        <v>190</v>
      </c>
      <c r="AB54" s="7" t="str">
        <f t="shared" si="50"/>
        <v>7044-000000</v>
      </c>
      <c r="AC54" s="7">
        <v>573</v>
      </c>
      <c r="AD54" s="7" t="str">
        <f t="shared" si="51"/>
        <v>069</v>
      </c>
      <c r="AG54" s="7">
        <v>110</v>
      </c>
      <c r="AH54" s="7" t="str">
        <f>Summary!$B$2</f>
        <v>AUD</v>
      </c>
      <c r="AI54" s="7">
        <f t="shared" si="52"/>
        <v>0</v>
      </c>
      <c r="AJ54" s="7">
        <f t="shared" si="53"/>
        <v>0</v>
      </c>
      <c r="AK54" s="7">
        <f t="shared" si="54"/>
        <v>0</v>
      </c>
      <c r="AL54" s="7">
        <f t="shared" si="55"/>
        <v>0</v>
      </c>
      <c r="AM54" s="7">
        <f t="shared" si="56"/>
        <v>0</v>
      </c>
      <c r="AN54" s="7">
        <f t="shared" si="57"/>
        <v>0</v>
      </c>
      <c r="AO54" s="7">
        <f t="shared" si="58"/>
        <v>0</v>
      </c>
      <c r="AP54" s="7">
        <f t="shared" si="59"/>
        <v>0</v>
      </c>
      <c r="AQ54" s="7">
        <f t="shared" si="60"/>
        <v>0</v>
      </c>
      <c r="AR54" s="7">
        <f t="shared" si="61"/>
        <v>0</v>
      </c>
      <c r="AS54" s="7">
        <f t="shared" si="62"/>
        <v>0</v>
      </c>
      <c r="AT54" s="7">
        <f t="shared" si="63"/>
        <v>0</v>
      </c>
    </row>
    <row r="55" spans="1:46" ht="20.25" customHeight="1" x14ac:dyDescent="0.55000000000000004">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9"/>
        <v>0</v>
      </c>
      <c r="T55" s="7" t="s">
        <v>45</v>
      </c>
      <c r="U55" s="7">
        <v>7016</v>
      </c>
      <c r="AA55" s="7" t="s">
        <v>190</v>
      </c>
      <c r="AB55" s="7" t="str">
        <f t="shared" si="50"/>
        <v>7082-000000</v>
      </c>
      <c r="AC55" s="7">
        <v>573</v>
      </c>
      <c r="AD55" s="7" t="str">
        <f t="shared" si="51"/>
        <v>069</v>
      </c>
      <c r="AG55" s="7">
        <v>110</v>
      </c>
      <c r="AH55" s="7" t="str">
        <f>Summary!$B$2</f>
        <v>AUD</v>
      </c>
      <c r="AI55" s="7">
        <f t="shared" si="52"/>
        <v>0</v>
      </c>
      <c r="AJ55" s="7">
        <f t="shared" si="53"/>
        <v>0</v>
      </c>
      <c r="AK55" s="7">
        <f t="shared" si="54"/>
        <v>0</v>
      </c>
      <c r="AL55" s="7">
        <f t="shared" si="55"/>
        <v>0</v>
      </c>
      <c r="AM55" s="7">
        <f t="shared" si="56"/>
        <v>0</v>
      </c>
      <c r="AN55" s="7">
        <f t="shared" si="57"/>
        <v>0</v>
      </c>
      <c r="AO55" s="7">
        <f t="shared" si="58"/>
        <v>0</v>
      </c>
      <c r="AP55" s="7">
        <f t="shared" si="59"/>
        <v>0</v>
      </c>
      <c r="AQ55" s="7">
        <f t="shared" si="60"/>
        <v>0</v>
      </c>
      <c r="AR55" s="7">
        <f t="shared" si="61"/>
        <v>0</v>
      </c>
      <c r="AS55" s="7">
        <f t="shared" si="62"/>
        <v>0</v>
      </c>
      <c r="AT55" s="7">
        <f t="shared" si="63"/>
        <v>0</v>
      </c>
    </row>
    <row r="56" spans="1:46" ht="20.25" customHeight="1" x14ac:dyDescent="0.55000000000000004">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9"/>
        <v>0</v>
      </c>
      <c r="T56" s="7" t="s">
        <v>47</v>
      </c>
      <c r="U56" s="7">
        <v>7018</v>
      </c>
      <c r="AA56" s="7" t="s">
        <v>190</v>
      </c>
      <c r="AB56" s="7" t="str">
        <f t="shared" si="50"/>
        <v/>
      </c>
      <c r="AC56" s="7">
        <v>573</v>
      </c>
      <c r="AD56" s="7" t="str">
        <f t="shared" si="51"/>
        <v>069</v>
      </c>
      <c r="AG56" s="7">
        <v>110</v>
      </c>
      <c r="AH56" s="7" t="str">
        <f>Summary!$B$2</f>
        <v>AUD</v>
      </c>
      <c r="AI56" s="7">
        <f t="shared" si="52"/>
        <v>0</v>
      </c>
      <c r="AJ56" s="7">
        <f t="shared" si="53"/>
        <v>0</v>
      </c>
      <c r="AK56" s="7">
        <f t="shared" si="54"/>
        <v>0</v>
      </c>
      <c r="AL56" s="7">
        <f t="shared" si="55"/>
        <v>0</v>
      </c>
      <c r="AM56" s="7">
        <f t="shared" si="56"/>
        <v>0</v>
      </c>
      <c r="AN56" s="7">
        <f t="shared" si="57"/>
        <v>0</v>
      </c>
      <c r="AO56" s="7">
        <f t="shared" si="58"/>
        <v>0</v>
      </c>
      <c r="AP56" s="7">
        <f t="shared" si="59"/>
        <v>0</v>
      </c>
      <c r="AQ56" s="7">
        <f t="shared" si="60"/>
        <v>0</v>
      </c>
      <c r="AR56" s="7">
        <f t="shared" si="61"/>
        <v>0</v>
      </c>
      <c r="AS56" s="7">
        <f t="shared" si="62"/>
        <v>0</v>
      </c>
      <c r="AT56" s="7">
        <f t="shared" si="63"/>
        <v>0</v>
      </c>
    </row>
    <row r="57" spans="1:46" ht="20.25" customHeight="1" x14ac:dyDescent="0.55000000000000004">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9"/>
        <v>0</v>
      </c>
      <c r="T57" s="7" t="s">
        <v>49</v>
      </c>
      <c r="U57" s="7">
        <v>7020</v>
      </c>
      <c r="AA57" s="7" t="s">
        <v>190</v>
      </c>
      <c r="AB57" s="7" t="str">
        <f t="shared" si="50"/>
        <v/>
      </c>
      <c r="AC57" s="7">
        <v>573</v>
      </c>
      <c r="AD57" s="7" t="str">
        <f t="shared" si="51"/>
        <v>069</v>
      </c>
      <c r="AG57" s="7">
        <v>110</v>
      </c>
      <c r="AH57" s="7" t="str">
        <f>Summary!$B$2</f>
        <v>AUD</v>
      </c>
      <c r="AI57" s="7">
        <f t="shared" si="52"/>
        <v>0</v>
      </c>
      <c r="AJ57" s="7">
        <f t="shared" si="53"/>
        <v>0</v>
      </c>
      <c r="AK57" s="7">
        <f t="shared" si="54"/>
        <v>0</v>
      </c>
      <c r="AL57" s="7">
        <f t="shared" si="55"/>
        <v>0</v>
      </c>
      <c r="AM57" s="7">
        <f t="shared" si="56"/>
        <v>0</v>
      </c>
      <c r="AN57" s="7">
        <f t="shared" si="57"/>
        <v>0</v>
      </c>
      <c r="AO57" s="7">
        <f t="shared" si="58"/>
        <v>0</v>
      </c>
      <c r="AP57" s="7">
        <f t="shared" si="59"/>
        <v>0</v>
      </c>
      <c r="AQ57" s="7">
        <f t="shared" si="60"/>
        <v>0</v>
      </c>
      <c r="AR57" s="7">
        <f t="shared" si="61"/>
        <v>0</v>
      </c>
      <c r="AS57" s="7">
        <f t="shared" si="62"/>
        <v>0</v>
      </c>
      <c r="AT57" s="7">
        <f t="shared" si="63"/>
        <v>0</v>
      </c>
    </row>
    <row r="58" spans="1:46" ht="20.25" customHeight="1" x14ac:dyDescent="0.55000000000000004">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9"/>
        <v>0</v>
      </c>
      <c r="T58" s="7" t="s">
        <v>51</v>
      </c>
      <c r="U58" s="7">
        <v>7022</v>
      </c>
      <c r="AA58" s="7" t="s">
        <v>190</v>
      </c>
      <c r="AB58" s="7" t="str">
        <f t="shared" si="50"/>
        <v/>
      </c>
      <c r="AC58" s="7">
        <v>573</v>
      </c>
      <c r="AD58" s="7" t="str">
        <f t="shared" si="51"/>
        <v>069</v>
      </c>
      <c r="AG58" s="7">
        <v>110</v>
      </c>
      <c r="AH58" s="7" t="str">
        <f>Summary!$B$2</f>
        <v>AUD</v>
      </c>
      <c r="AI58" s="7">
        <f t="shared" si="52"/>
        <v>0</v>
      </c>
      <c r="AJ58" s="7">
        <f t="shared" si="53"/>
        <v>0</v>
      </c>
      <c r="AK58" s="7">
        <f t="shared" si="54"/>
        <v>0</v>
      </c>
      <c r="AL58" s="7">
        <f t="shared" si="55"/>
        <v>0</v>
      </c>
      <c r="AM58" s="7">
        <f t="shared" si="56"/>
        <v>0</v>
      </c>
      <c r="AN58" s="7">
        <f t="shared" si="57"/>
        <v>0</v>
      </c>
      <c r="AO58" s="7">
        <f t="shared" si="58"/>
        <v>0</v>
      </c>
      <c r="AP58" s="7">
        <f t="shared" si="59"/>
        <v>0</v>
      </c>
      <c r="AQ58" s="7">
        <f t="shared" si="60"/>
        <v>0</v>
      </c>
      <c r="AR58" s="7">
        <f t="shared" si="61"/>
        <v>0</v>
      </c>
      <c r="AS58" s="7">
        <f t="shared" si="62"/>
        <v>0</v>
      </c>
      <c r="AT58" s="7">
        <f t="shared" si="63"/>
        <v>0</v>
      </c>
    </row>
    <row r="59" spans="1:46" ht="20.25" customHeight="1" x14ac:dyDescent="0.55000000000000004">
      <c r="A59" s="61" t="s">
        <v>329</v>
      </c>
      <c r="B59" s="63"/>
      <c r="C59" s="64">
        <f>SUM(C49:C58)</f>
        <v>0</v>
      </c>
      <c r="D59" s="64">
        <f t="shared" ref="D59:O59" si="64">SUM(D49:D58)</f>
        <v>0</v>
      </c>
      <c r="E59" s="64">
        <f t="shared" si="64"/>
        <v>0</v>
      </c>
      <c r="F59" s="64">
        <f t="shared" si="64"/>
        <v>0</v>
      </c>
      <c r="G59" s="64">
        <f t="shared" si="64"/>
        <v>0</v>
      </c>
      <c r="H59" s="64">
        <f t="shared" si="64"/>
        <v>0</v>
      </c>
      <c r="I59" s="64">
        <f t="shared" si="64"/>
        <v>0</v>
      </c>
      <c r="J59" s="64">
        <f t="shared" si="64"/>
        <v>900</v>
      </c>
      <c r="K59" s="64">
        <f t="shared" si="64"/>
        <v>900</v>
      </c>
      <c r="L59" s="64">
        <f t="shared" si="64"/>
        <v>0</v>
      </c>
      <c r="M59" s="64">
        <f t="shared" si="64"/>
        <v>0</v>
      </c>
      <c r="N59" s="64">
        <f t="shared" si="64"/>
        <v>0</v>
      </c>
      <c r="O59" s="64">
        <f t="shared" si="64"/>
        <v>1800</v>
      </c>
      <c r="T59" s="7" t="s">
        <v>53</v>
      </c>
      <c r="U59" s="7">
        <v>7024</v>
      </c>
    </row>
    <row r="60" spans="1:46" ht="20.65" x14ac:dyDescent="0.6">
      <c r="A60" s="58"/>
      <c r="B60" s="59"/>
      <c r="C60" s="56"/>
      <c r="D60" s="4"/>
      <c r="E60" s="4"/>
      <c r="F60" s="4"/>
      <c r="G60" s="4"/>
      <c r="H60" s="4"/>
      <c r="I60" s="4"/>
      <c r="J60" s="4"/>
      <c r="K60" s="4"/>
      <c r="L60" s="4"/>
      <c r="M60" s="4"/>
      <c r="N60" s="4"/>
      <c r="O60" s="4"/>
    </row>
    <row r="61" spans="1:46" ht="20.25" x14ac:dyDescent="0.55000000000000004">
      <c r="A61" s="61" t="s">
        <v>293</v>
      </c>
      <c r="B61" s="63"/>
      <c r="C61" s="4"/>
      <c r="D61" s="4"/>
      <c r="E61" s="4"/>
      <c r="F61" s="4"/>
      <c r="G61" s="4"/>
      <c r="H61" s="4"/>
      <c r="I61" s="4"/>
      <c r="J61" s="4"/>
      <c r="K61" s="4"/>
      <c r="L61" s="4"/>
      <c r="M61" s="4"/>
      <c r="N61" s="4"/>
      <c r="O61" s="4"/>
      <c r="T61" s="115" t="s">
        <v>258</v>
      </c>
    </row>
    <row r="62" spans="1:46" ht="20.25" customHeight="1" x14ac:dyDescent="0.55000000000000004">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5">SUM(C62:N62)</f>
        <v>0</v>
      </c>
      <c r="T62" s="7" t="s">
        <v>33</v>
      </c>
      <c r="U62" s="7">
        <v>7004</v>
      </c>
      <c r="AA62" s="7" t="s">
        <v>190</v>
      </c>
      <c r="AB62" s="7" t="str">
        <f t="shared" ref="AB62:AB71" si="66">IF(A62="","",A62&amp;"-000000")</f>
        <v>7006-000000</v>
      </c>
      <c r="AC62" s="7">
        <v>574</v>
      </c>
      <c r="AD62" s="7" t="str">
        <f t="shared" ref="AD62:AD71" si="67">IF(LEN($O$1)=3,$O$1,IF(LEN($O$1)=2,0&amp;$O$1,IF(LEN($O$1)=1,0&amp;0&amp;$O$1,"ERROR")))</f>
        <v>069</v>
      </c>
      <c r="AG62" s="7">
        <v>110</v>
      </c>
      <c r="AH62" s="7" t="str">
        <f>Summary!$B$2</f>
        <v>AUD</v>
      </c>
      <c r="AI62" s="7">
        <f t="shared" ref="AI62:AT71" si="68">IF(C62="",0,C62)</f>
        <v>0</v>
      </c>
      <c r="AJ62" s="7">
        <f t="shared" si="68"/>
        <v>0</v>
      </c>
      <c r="AK62" s="7">
        <f t="shared" si="68"/>
        <v>0</v>
      </c>
      <c r="AL62" s="7">
        <f t="shared" si="68"/>
        <v>0</v>
      </c>
      <c r="AM62" s="7">
        <f t="shared" si="68"/>
        <v>0</v>
      </c>
      <c r="AN62" s="7">
        <f t="shared" si="68"/>
        <v>0</v>
      </c>
      <c r="AO62" s="7">
        <f t="shared" si="68"/>
        <v>0</v>
      </c>
      <c r="AP62" s="7">
        <f t="shared" si="68"/>
        <v>0</v>
      </c>
      <c r="AQ62" s="7">
        <f t="shared" si="68"/>
        <v>0</v>
      </c>
      <c r="AR62" s="7">
        <f t="shared" si="68"/>
        <v>0</v>
      </c>
      <c r="AS62" s="7">
        <f t="shared" si="68"/>
        <v>0</v>
      </c>
      <c r="AT62" s="7">
        <f t="shared" si="68"/>
        <v>0</v>
      </c>
    </row>
    <row r="63" spans="1:46" ht="20.25" customHeight="1" x14ac:dyDescent="0.55000000000000004">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f>250</f>
        <v>250</v>
      </c>
      <c r="N63" s="120"/>
      <c r="O63" s="4">
        <f t="shared" si="65"/>
        <v>250</v>
      </c>
      <c r="T63" s="7" t="s">
        <v>35</v>
      </c>
      <c r="U63" s="7">
        <v>7006</v>
      </c>
      <c r="AA63" s="7" t="s">
        <v>190</v>
      </c>
      <c r="AB63" s="7" t="str">
        <f t="shared" si="66"/>
        <v>7008-000000</v>
      </c>
      <c r="AC63" s="7">
        <v>574</v>
      </c>
      <c r="AD63" s="7" t="str">
        <f t="shared" si="67"/>
        <v>069</v>
      </c>
      <c r="AG63" s="7">
        <v>110</v>
      </c>
      <c r="AH63" s="7" t="str">
        <f>Summary!$B$2</f>
        <v>AUD</v>
      </c>
      <c r="AI63" s="7">
        <f t="shared" si="68"/>
        <v>0</v>
      </c>
      <c r="AJ63" s="7">
        <f t="shared" si="68"/>
        <v>0</v>
      </c>
      <c r="AK63" s="7">
        <f t="shared" si="68"/>
        <v>0</v>
      </c>
      <c r="AL63" s="7">
        <f t="shared" si="68"/>
        <v>0</v>
      </c>
      <c r="AM63" s="7">
        <f t="shared" si="68"/>
        <v>0</v>
      </c>
      <c r="AN63" s="7">
        <f t="shared" si="68"/>
        <v>0</v>
      </c>
      <c r="AO63" s="7">
        <f t="shared" si="68"/>
        <v>0</v>
      </c>
      <c r="AP63" s="7">
        <f t="shared" si="68"/>
        <v>0</v>
      </c>
      <c r="AQ63" s="7">
        <f t="shared" si="68"/>
        <v>0</v>
      </c>
      <c r="AR63" s="7">
        <f t="shared" si="68"/>
        <v>0</v>
      </c>
      <c r="AS63" s="7">
        <f t="shared" si="68"/>
        <v>250</v>
      </c>
      <c r="AT63" s="7">
        <f t="shared" si="68"/>
        <v>0</v>
      </c>
    </row>
    <row r="64" spans="1:46" ht="20.25" customHeight="1" x14ac:dyDescent="0.55000000000000004">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c r="M64" s="120"/>
      <c r="N64" s="120"/>
      <c r="O64" s="4">
        <f t="shared" si="65"/>
        <v>0</v>
      </c>
      <c r="T64" s="7" t="s">
        <v>37</v>
      </c>
      <c r="U64" s="7">
        <v>7008</v>
      </c>
      <c r="AA64" s="7" t="s">
        <v>190</v>
      </c>
      <c r="AB64" s="7" t="str">
        <f t="shared" si="66"/>
        <v>7010-000000</v>
      </c>
      <c r="AC64" s="7">
        <v>574</v>
      </c>
      <c r="AD64" s="7" t="str">
        <f t="shared" si="67"/>
        <v>069</v>
      </c>
      <c r="AG64" s="7">
        <v>110</v>
      </c>
      <c r="AH64" s="7" t="str">
        <f>Summary!$B$2</f>
        <v>AUD</v>
      </c>
      <c r="AI64" s="7">
        <f t="shared" si="68"/>
        <v>0</v>
      </c>
      <c r="AJ64" s="7">
        <f t="shared" si="68"/>
        <v>0</v>
      </c>
      <c r="AK64" s="7">
        <f t="shared" si="68"/>
        <v>0</v>
      </c>
      <c r="AL64" s="7">
        <f t="shared" si="68"/>
        <v>0</v>
      </c>
      <c r="AM64" s="7">
        <f t="shared" si="68"/>
        <v>0</v>
      </c>
      <c r="AN64" s="7">
        <f t="shared" si="68"/>
        <v>0</v>
      </c>
      <c r="AO64" s="7">
        <f t="shared" si="68"/>
        <v>0</v>
      </c>
      <c r="AP64" s="7">
        <f t="shared" si="68"/>
        <v>0</v>
      </c>
      <c r="AQ64" s="7">
        <f t="shared" si="68"/>
        <v>0</v>
      </c>
      <c r="AR64" s="7">
        <f t="shared" si="68"/>
        <v>0</v>
      </c>
      <c r="AS64" s="7">
        <f t="shared" si="68"/>
        <v>0</v>
      </c>
      <c r="AT64" s="7">
        <f t="shared" si="68"/>
        <v>0</v>
      </c>
    </row>
    <row r="65" spans="1:46" ht="20.25" customHeight="1" x14ac:dyDescent="0.55000000000000004">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v>495</v>
      </c>
      <c r="N65" s="120"/>
      <c r="O65" s="4">
        <f t="shared" si="65"/>
        <v>495</v>
      </c>
      <c r="T65" s="7" t="s">
        <v>39</v>
      </c>
      <c r="U65" s="7">
        <v>7010</v>
      </c>
      <c r="AA65" s="7" t="s">
        <v>190</v>
      </c>
      <c r="AB65" s="7" t="str">
        <f t="shared" si="66"/>
        <v>7012-000000</v>
      </c>
      <c r="AC65" s="7">
        <v>574</v>
      </c>
      <c r="AD65" s="7" t="str">
        <f t="shared" si="67"/>
        <v>069</v>
      </c>
      <c r="AG65" s="7">
        <v>110</v>
      </c>
      <c r="AH65" s="7" t="str">
        <f>Summary!$B$2</f>
        <v>AUD</v>
      </c>
      <c r="AI65" s="7">
        <f t="shared" si="68"/>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495</v>
      </c>
      <c r="AT65" s="7">
        <f t="shared" si="68"/>
        <v>0</v>
      </c>
    </row>
    <row r="66" spans="1:46" ht="20.25" customHeight="1" x14ac:dyDescent="0.55000000000000004">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5"/>
        <v>0</v>
      </c>
      <c r="T66" s="7" t="s">
        <v>41</v>
      </c>
      <c r="U66" s="7">
        <v>7012</v>
      </c>
      <c r="AA66" s="7" t="s">
        <v>190</v>
      </c>
      <c r="AB66" s="7" t="str">
        <f t="shared" si="66"/>
        <v>7036-000000</v>
      </c>
      <c r="AC66" s="7">
        <v>574</v>
      </c>
      <c r="AD66" s="7" t="str">
        <f t="shared" si="67"/>
        <v>069</v>
      </c>
      <c r="AG66" s="7">
        <v>110</v>
      </c>
      <c r="AH66" s="7" t="str">
        <f>Summary!$B$2</f>
        <v>AUD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0.25" customHeight="1" x14ac:dyDescent="0.55000000000000004">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5"/>
        <v>0</v>
      </c>
      <c r="T67" s="7" t="s">
        <v>43</v>
      </c>
      <c r="U67" s="7">
        <v>7014</v>
      </c>
      <c r="AA67" s="7" t="s">
        <v>190</v>
      </c>
      <c r="AB67" s="7" t="str">
        <f t="shared" si="66"/>
        <v>7044-000000</v>
      </c>
      <c r="AC67" s="7">
        <v>574</v>
      </c>
      <c r="AD67" s="7" t="str">
        <f t="shared" si="67"/>
        <v>069</v>
      </c>
      <c r="AG67" s="7">
        <v>110</v>
      </c>
      <c r="AH67" s="7" t="str">
        <f>Summary!$B$2</f>
        <v>AUD</v>
      </c>
      <c r="AI67" s="7">
        <f t="shared" si="68"/>
        <v>0</v>
      </c>
      <c r="AJ67" s="7">
        <f t="shared" si="68"/>
        <v>0</v>
      </c>
      <c r="AK67" s="7">
        <f t="shared" si="68"/>
        <v>0</v>
      </c>
      <c r="AL67" s="7">
        <f t="shared" si="68"/>
        <v>0</v>
      </c>
      <c r="AM67" s="7">
        <f t="shared" si="68"/>
        <v>0</v>
      </c>
      <c r="AN67" s="7">
        <f t="shared" si="68"/>
        <v>0</v>
      </c>
      <c r="AO67" s="7">
        <f t="shared" si="68"/>
        <v>0</v>
      </c>
      <c r="AP67" s="7">
        <f t="shared" si="68"/>
        <v>0</v>
      </c>
      <c r="AQ67" s="7">
        <f t="shared" si="68"/>
        <v>0</v>
      </c>
      <c r="AR67" s="7">
        <f t="shared" si="68"/>
        <v>0</v>
      </c>
      <c r="AS67" s="7">
        <f t="shared" si="68"/>
        <v>0</v>
      </c>
      <c r="AT67" s="7">
        <f t="shared" si="68"/>
        <v>0</v>
      </c>
    </row>
    <row r="68" spans="1:46" ht="20.25" customHeight="1" x14ac:dyDescent="0.55000000000000004">
      <c r="A68" s="11">
        <v>7082</v>
      </c>
      <c r="B68" s="62" t="str">
        <f>IF(ISTEXT("Recognition - District-"&amp;VLOOKUP(A68,'Chart of Accounts'!$B$5:$C$50,2,FALSE)),"Recognition - District-"&amp;VLOOKUP(A68,'Chart of Accounts'!$B$5:$C$50,2,FALSE),"")</f>
        <v>Recognition - District-Incentives</v>
      </c>
      <c r="C68" s="120"/>
      <c r="D68" s="120"/>
      <c r="E68" s="120">
        <f>1000</f>
        <v>1000</v>
      </c>
      <c r="F68" s="120">
        <v>80</v>
      </c>
      <c r="G68" s="120"/>
      <c r="H68" s="120"/>
      <c r="I68" s="120"/>
      <c r="J68" s="120"/>
      <c r="K68" s="120"/>
      <c r="L68" s="120">
        <v>80</v>
      </c>
      <c r="M68" s="120">
        <f>600</f>
        <v>600</v>
      </c>
      <c r="N68" s="120">
        <f>250</f>
        <v>250</v>
      </c>
      <c r="O68" s="4">
        <f t="shared" si="65"/>
        <v>2010</v>
      </c>
      <c r="T68" s="7" t="s">
        <v>45</v>
      </c>
      <c r="U68" s="7">
        <v>7018</v>
      </c>
      <c r="AA68" s="7" t="s">
        <v>190</v>
      </c>
      <c r="AB68" s="7" t="str">
        <f t="shared" si="66"/>
        <v>7082-000000</v>
      </c>
      <c r="AC68" s="7">
        <v>574</v>
      </c>
      <c r="AD68" s="7" t="str">
        <f t="shared" si="67"/>
        <v>069</v>
      </c>
      <c r="AG68" s="7">
        <v>110</v>
      </c>
      <c r="AH68" s="7" t="str">
        <f>Summary!$B$2</f>
        <v>AUD</v>
      </c>
      <c r="AI68" s="7">
        <f t="shared" si="68"/>
        <v>0</v>
      </c>
      <c r="AJ68" s="7">
        <f t="shared" si="68"/>
        <v>0</v>
      </c>
      <c r="AK68" s="7">
        <f t="shared" si="68"/>
        <v>1000</v>
      </c>
      <c r="AL68" s="7">
        <f t="shared" si="68"/>
        <v>80</v>
      </c>
      <c r="AM68" s="7">
        <f t="shared" si="68"/>
        <v>0</v>
      </c>
      <c r="AN68" s="7">
        <f t="shared" si="68"/>
        <v>0</v>
      </c>
      <c r="AO68" s="7">
        <f t="shared" si="68"/>
        <v>0</v>
      </c>
      <c r="AP68" s="7">
        <f t="shared" si="68"/>
        <v>0</v>
      </c>
      <c r="AQ68" s="7">
        <f t="shared" si="68"/>
        <v>0</v>
      </c>
      <c r="AR68" s="7">
        <f t="shared" si="68"/>
        <v>80</v>
      </c>
      <c r="AS68" s="7">
        <f t="shared" si="68"/>
        <v>600</v>
      </c>
      <c r="AT68" s="7">
        <f t="shared" si="68"/>
        <v>250</v>
      </c>
    </row>
    <row r="69" spans="1:46" ht="20.25" customHeight="1" x14ac:dyDescent="0.55000000000000004">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5"/>
        <v>0</v>
      </c>
      <c r="T69" s="7" t="s">
        <v>47</v>
      </c>
      <c r="U69" s="7">
        <v>7020</v>
      </c>
      <c r="AA69" s="7" t="s">
        <v>190</v>
      </c>
      <c r="AB69" s="7" t="str">
        <f t="shared" si="66"/>
        <v/>
      </c>
      <c r="AC69" s="7">
        <v>574</v>
      </c>
      <c r="AD69" s="7" t="str">
        <f t="shared" si="67"/>
        <v>069</v>
      </c>
      <c r="AG69" s="7">
        <v>110</v>
      </c>
      <c r="AH69" s="7" t="str">
        <f>Summary!$B$2</f>
        <v>AUD</v>
      </c>
      <c r="AI69" s="7">
        <f t="shared" si="68"/>
        <v>0</v>
      </c>
      <c r="AJ69" s="7">
        <f t="shared" si="68"/>
        <v>0</v>
      </c>
      <c r="AK69" s="7">
        <f t="shared" si="68"/>
        <v>0</v>
      </c>
      <c r="AL69" s="7">
        <f t="shared" si="68"/>
        <v>0</v>
      </c>
      <c r="AM69" s="7">
        <f t="shared" si="68"/>
        <v>0</v>
      </c>
      <c r="AN69" s="7">
        <f t="shared" si="68"/>
        <v>0</v>
      </c>
      <c r="AO69" s="7">
        <f t="shared" si="68"/>
        <v>0</v>
      </c>
      <c r="AP69" s="7">
        <f t="shared" si="68"/>
        <v>0</v>
      </c>
      <c r="AQ69" s="7">
        <f t="shared" si="68"/>
        <v>0</v>
      </c>
      <c r="AR69" s="7">
        <f t="shared" si="68"/>
        <v>0</v>
      </c>
      <c r="AS69" s="7">
        <f t="shared" si="68"/>
        <v>0</v>
      </c>
      <c r="AT69" s="7">
        <f t="shared" si="68"/>
        <v>0</v>
      </c>
    </row>
    <row r="70" spans="1:46" ht="20.25" customHeight="1" x14ac:dyDescent="0.55000000000000004">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5"/>
        <v>0</v>
      </c>
      <c r="T70" s="7" t="s">
        <v>49</v>
      </c>
      <c r="U70" s="7">
        <v>7022</v>
      </c>
      <c r="AA70" s="7" t="s">
        <v>190</v>
      </c>
      <c r="AB70" s="7" t="str">
        <f t="shared" si="66"/>
        <v/>
      </c>
      <c r="AC70" s="7">
        <v>574</v>
      </c>
      <c r="AD70" s="7" t="str">
        <f t="shared" si="67"/>
        <v>069</v>
      </c>
      <c r="AG70" s="7">
        <v>110</v>
      </c>
      <c r="AH70" s="7" t="str">
        <f>Summary!$B$2</f>
        <v>AUD</v>
      </c>
      <c r="AI70" s="7">
        <f t="shared" si="68"/>
        <v>0</v>
      </c>
      <c r="AJ70" s="7">
        <f t="shared" si="68"/>
        <v>0</v>
      </c>
      <c r="AK70" s="7">
        <f t="shared" si="68"/>
        <v>0</v>
      </c>
      <c r="AL70" s="7">
        <f t="shared" si="68"/>
        <v>0</v>
      </c>
      <c r="AM70" s="7">
        <f t="shared" si="68"/>
        <v>0</v>
      </c>
      <c r="AN70" s="7">
        <f t="shared" si="68"/>
        <v>0</v>
      </c>
      <c r="AO70" s="7">
        <f t="shared" si="68"/>
        <v>0</v>
      </c>
      <c r="AP70" s="7">
        <f t="shared" si="68"/>
        <v>0</v>
      </c>
      <c r="AQ70" s="7">
        <f t="shared" si="68"/>
        <v>0</v>
      </c>
      <c r="AR70" s="7">
        <f t="shared" si="68"/>
        <v>0</v>
      </c>
      <c r="AS70" s="7">
        <f t="shared" si="68"/>
        <v>0</v>
      </c>
      <c r="AT70" s="7">
        <f t="shared" si="68"/>
        <v>0</v>
      </c>
    </row>
    <row r="71" spans="1:46" ht="20.25" customHeight="1" x14ac:dyDescent="0.55000000000000004">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5"/>
        <v>0</v>
      </c>
      <c r="T71" s="7" t="s">
        <v>51</v>
      </c>
      <c r="U71" s="7">
        <v>7024</v>
      </c>
      <c r="AA71" s="7" t="s">
        <v>190</v>
      </c>
      <c r="AB71" s="7" t="str">
        <f t="shared" si="66"/>
        <v/>
      </c>
      <c r="AC71" s="7">
        <v>574</v>
      </c>
      <c r="AD71" s="7" t="str">
        <f t="shared" si="67"/>
        <v>069</v>
      </c>
      <c r="AG71" s="7">
        <v>110</v>
      </c>
      <c r="AH71" s="7" t="str">
        <f>Summary!$B$2</f>
        <v>AUD</v>
      </c>
      <c r="AI71" s="7">
        <f t="shared" si="68"/>
        <v>0</v>
      </c>
      <c r="AJ71" s="7">
        <f t="shared" si="68"/>
        <v>0</v>
      </c>
      <c r="AK71" s="7">
        <f t="shared" si="68"/>
        <v>0</v>
      </c>
      <c r="AL71" s="7">
        <f t="shared" si="68"/>
        <v>0</v>
      </c>
      <c r="AM71" s="7">
        <f t="shared" si="68"/>
        <v>0</v>
      </c>
      <c r="AN71" s="7">
        <f t="shared" si="68"/>
        <v>0</v>
      </c>
      <c r="AO71" s="7">
        <f t="shared" si="68"/>
        <v>0</v>
      </c>
      <c r="AP71" s="7">
        <f t="shared" si="68"/>
        <v>0</v>
      </c>
      <c r="AQ71" s="7">
        <f t="shared" si="68"/>
        <v>0</v>
      </c>
      <c r="AR71" s="7">
        <f t="shared" si="68"/>
        <v>0</v>
      </c>
      <c r="AS71" s="7">
        <f t="shared" si="68"/>
        <v>0</v>
      </c>
      <c r="AT71" s="7">
        <f t="shared" si="68"/>
        <v>0</v>
      </c>
    </row>
    <row r="72" spans="1:46" ht="20.25" customHeight="1" x14ac:dyDescent="0.55000000000000004">
      <c r="A72" s="61" t="s">
        <v>330</v>
      </c>
      <c r="B72" s="63"/>
      <c r="C72" s="64">
        <f>SUM(C62:C71)</f>
        <v>0</v>
      </c>
      <c r="D72" s="64">
        <f t="shared" ref="D72:O72" si="69">SUM(D62:D71)</f>
        <v>0</v>
      </c>
      <c r="E72" s="64">
        <f t="shared" si="69"/>
        <v>1000</v>
      </c>
      <c r="F72" s="64">
        <f t="shared" si="69"/>
        <v>80</v>
      </c>
      <c r="G72" s="64">
        <f t="shared" si="69"/>
        <v>0</v>
      </c>
      <c r="H72" s="64">
        <f t="shared" si="69"/>
        <v>0</v>
      </c>
      <c r="I72" s="64">
        <f t="shared" si="69"/>
        <v>0</v>
      </c>
      <c r="J72" s="64">
        <f t="shared" si="69"/>
        <v>0</v>
      </c>
      <c r="K72" s="64">
        <f t="shared" si="69"/>
        <v>0</v>
      </c>
      <c r="L72" s="64">
        <f t="shared" si="69"/>
        <v>80</v>
      </c>
      <c r="M72" s="64">
        <f t="shared" si="69"/>
        <v>1345</v>
      </c>
      <c r="N72" s="64">
        <f t="shared" si="69"/>
        <v>250</v>
      </c>
      <c r="O72" s="64">
        <f t="shared" si="69"/>
        <v>2755</v>
      </c>
      <c r="T72" s="7" t="s">
        <v>53</v>
      </c>
      <c r="U72" s="7">
        <v>7026</v>
      </c>
    </row>
    <row r="73" spans="1:46" ht="18.75" customHeight="1" x14ac:dyDescent="0.6">
      <c r="A73" s="3"/>
      <c r="B73" s="63"/>
      <c r="C73" s="4"/>
      <c r="D73" s="4"/>
      <c r="E73" s="4"/>
      <c r="F73" s="4"/>
      <c r="G73" s="4"/>
      <c r="H73" s="4"/>
      <c r="I73" s="4"/>
      <c r="J73" s="4"/>
      <c r="K73" s="4"/>
      <c r="L73" s="4"/>
      <c r="M73" s="4"/>
      <c r="N73" s="4"/>
      <c r="O73" s="4"/>
      <c r="T73" s="7" t="s">
        <v>55</v>
      </c>
      <c r="U73" s="7">
        <v>7028</v>
      </c>
    </row>
    <row r="74" spans="1:46" ht="20.25" x14ac:dyDescent="0.55000000000000004">
      <c r="A74" s="11"/>
      <c r="B74" s="11"/>
      <c r="C74" s="4"/>
      <c r="D74" s="4"/>
      <c r="E74" s="4"/>
      <c r="F74" s="4"/>
      <c r="G74" s="4"/>
      <c r="H74" s="4"/>
      <c r="I74" s="4"/>
      <c r="J74" s="4"/>
      <c r="K74" s="4"/>
      <c r="L74" s="4"/>
      <c r="M74" s="4"/>
      <c r="N74" s="4"/>
      <c r="O74" s="4"/>
      <c r="T74" s="7" t="s">
        <v>57</v>
      </c>
      <c r="U74" s="7">
        <v>7030</v>
      </c>
    </row>
    <row r="75" spans="1:46" ht="21" thickBot="1" x14ac:dyDescent="0.65">
      <c r="A75" s="1"/>
      <c r="B75" s="56" t="s">
        <v>303</v>
      </c>
      <c r="C75" s="69">
        <f>SUM(C20+C33+C46+C59+C72)</f>
        <v>483.33333333333331</v>
      </c>
      <c r="D75" s="69">
        <f t="shared" ref="D75:O75" si="70">SUM(D20+D33+D46+D59+D72)</f>
        <v>1583.3333333333333</v>
      </c>
      <c r="E75" s="69">
        <f t="shared" si="70"/>
        <v>1333.3333333333333</v>
      </c>
      <c r="F75" s="69">
        <f t="shared" si="70"/>
        <v>3388.3333333333335</v>
      </c>
      <c r="G75" s="69">
        <f t="shared" si="70"/>
        <v>2066.6666666666665</v>
      </c>
      <c r="H75" s="69">
        <f t="shared" si="70"/>
        <v>83.333333333333329</v>
      </c>
      <c r="I75" s="69">
        <f t="shared" si="70"/>
        <v>83.333333333333329</v>
      </c>
      <c r="J75" s="69">
        <f t="shared" si="70"/>
        <v>1975</v>
      </c>
      <c r="K75" s="69">
        <f t="shared" si="70"/>
        <v>983.33333333333337</v>
      </c>
      <c r="L75" s="69">
        <f t="shared" si="70"/>
        <v>163.33333333333331</v>
      </c>
      <c r="M75" s="69">
        <f t="shared" si="70"/>
        <v>1428.3333333333333</v>
      </c>
      <c r="N75" s="69">
        <f t="shared" si="70"/>
        <v>333.33333333333331</v>
      </c>
      <c r="O75" s="69">
        <f t="shared" si="70"/>
        <v>13905</v>
      </c>
      <c r="T75" s="7" t="s">
        <v>59</v>
      </c>
      <c r="U75" s="7">
        <v>7032</v>
      </c>
    </row>
    <row r="76" spans="1:46" ht="15.4" thickTop="1" x14ac:dyDescent="0.4">
      <c r="T76" s="7" t="s">
        <v>61</v>
      </c>
      <c r="U76" s="7">
        <v>7034</v>
      </c>
    </row>
    <row r="77" spans="1:46" x14ac:dyDescent="0.4">
      <c r="T77" s="7" t="s">
        <v>63</v>
      </c>
      <c r="U77" s="7">
        <v>7036</v>
      </c>
    </row>
    <row r="78" spans="1:46" x14ac:dyDescent="0.4">
      <c r="T78" s="7" t="s">
        <v>65</v>
      </c>
      <c r="U78" s="7">
        <v>7038</v>
      </c>
    </row>
    <row r="79" spans="1:46" x14ac:dyDescent="0.4">
      <c r="T79" s="7" t="s">
        <v>67</v>
      </c>
      <c r="U79" s="7">
        <v>7040</v>
      </c>
    </row>
    <row r="80" spans="1:46" x14ac:dyDescent="0.4">
      <c r="T80" s="7" t="s">
        <v>69</v>
      </c>
      <c r="U80" s="7">
        <v>7042</v>
      </c>
    </row>
    <row r="81" spans="20:21" x14ac:dyDescent="0.4">
      <c r="T81" s="7" t="s">
        <v>71</v>
      </c>
      <c r="U81" s="7">
        <v>7044</v>
      </c>
    </row>
    <row r="82" spans="20:21" x14ac:dyDescent="0.4">
      <c r="T82" s="7" t="s">
        <v>72</v>
      </c>
      <c r="U82" s="7">
        <v>7046</v>
      </c>
    </row>
    <row r="83" spans="20:21" x14ac:dyDescent="0.4">
      <c r="T83" s="7" t="s">
        <v>74</v>
      </c>
      <c r="U83" s="7">
        <v>7048</v>
      </c>
    </row>
    <row r="84" spans="20:21" x14ac:dyDescent="0.4">
      <c r="T84" s="7" t="s">
        <v>76</v>
      </c>
      <c r="U84" s="7">
        <v>7050</v>
      </c>
    </row>
    <row r="85" spans="20:21" x14ac:dyDescent="0.4">
      <c r="T85" s="7" t="s">
        <v>78</v>
      </c>
      <c r="U85" s="7">
        <v>7052</v>
      </c>
    </row>
    <row r="86" spans="20:21" x14ac:dyDescent="0.4">
      <c r="T86" s="7" t="s">
        <v>80</v>
      </c>
      <c r="U86" s="7">
        <v>7070</v>
      </c>
    </row>
    <row r="87" spans="20:21" x14ac:dyDescent="0.4">
      <c r="T87" s="7" t="s">
        <v>81</v>
      </c>
      <c r="U87" s="7">
        <v>7072</v>
      </c>
    </row>
    <row r="88" spans="20:21" x14ac:dyDescent="0.4">
      <c r="T88" s="7" t="s">
        <v>83</v>
      </c>
      <c r="U88" s="7">
        <v>7080</v>
      </c>
    </row>
    <row r="89" spans="20:21" x14ac:dyDescent="0.4">
      <c r="T89" s="7" t="s">
        <v>85</v>
      </c>
      <c r="U89" s="7">
        <v>7082</v>
      </c>
    </row>
    <row r="90" spans="20:21" x14ac:dyDescent="0.4">
      <c r="T90" s="7" t="s">
        <v>87</v>
      </c>
      <c r="U90" s="7">
        <v>7084</v>
      </c>
    </row>
    <row r="91" spans="20:21" x14ac:dyDescent="0.4">
      <c r="T91" s="7" t="s">
        <v>89</v>
      </c>
      <c r="U91" s="7">
        <v>7088</v>
      </c>
    </row>
    <row r="92" spans="20:21" x14ac:dyDescent="0.4">
      <c r="T92" s="7" t="s">
        <v>91</v>
      </c>
      <c r="U92" s="7">
        <v>7090</v>
      </c>
    </row>
    <row r="93" spans="20:21" x14ac:dyDescent="0.4">
      <c r="T93" s="7" t="s">
        <v>93</v>
      </c>
    </row>
    <row r="94" spans="20:21" x14ac:dyDescent="0.4">
      <c r="T94" s="7" t="s">
        <v>95</v>
      </c>
    </row>
    <row r="95" spans="20:21" x14ac:dyDescent="0.4">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800-000000000000}">
      <formula1>0</formula1>
    </dataValidation>
    <dataValidation type="list" allowBlank="1" showInputMessage="1" showErrorMessage="1" sqref="A69:A71 A56:A58 A30:A32 A17:A19 A43:A45" xr:uid="{00000000-0002-0000-0800-000001000000}">
      <formula1>$U$62:$U$97</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08"/>
  <sheetViews>
    <sheetView zoomScale="60" zoomScaleNormal="60" workbookViewId="0">
      <pane ySplit="6" topLeftCell="A73" activePane="bottomLeft" state="frozen"/>
      <selection pane="bottomLeft" activeCell="E81" sqref="E81"/>
    </sheetView>
  </sheetViews>
  <sheetFormatPr defaultColWidth="9.19921875" defaultRowHeight="15" x14ac:dyDescent="0.4"/>
  <cols>
    <col min="1" max="1" width="11.19921875" style="7" customWidth="1"/>
    <col min="2" max="2" width="68.265625" style="7" customWidth="1"/>
    <col min="3" max="3" width="17.53125" style="7" customWidth="1"/>
    <col min="4" max="15" width="17.265625" style="7" customWidth="1"/>
    <col min="16" max="18" width="9.19921875" style="7"/>
    <col min="19" max="19" width="9.19921875" style="7" customWidth="1"/>
    <col min="20"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Recognition!G3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294</v>
      </c>
      <c r="B8" s="59"/>
      <c r="C8" s="56"/>
      <c r="D8" s="4"/>
      <c r="E8" s="4"/>
      <c r="F8" s="4"/>
      <c r="G8" s="4"/>
      <c r="H8" s="4"/>
      <c r="I8" s="4"/>
      <c r="J8" s="4"/>
      <c r="K8" s="4"/>
      <c r="L8" s="4"/>
      <c r="M8" s="4"/>
      <c r="N8" s="4"/>
      <c r="O8" s="4"/>
    </row>
    <row r="9" spans="1:46" ht="20.25" x14ac:dyDescent="0.55000000000000004">
      <c r="A9" s="61" t="s">
        <v>295</v>
      </c>
      <c r="B9" s="63"/>
      <c r="C9" s="4"/>
      <c r="D9" s="4"/>
      <c r="E9" s="4"/>
      <c r="F9" s="4"/>
      <c r="G9" s="4"/>
      <c r="H9" s="4"/>
      <c r="I9" s="4"/>
      <c r="J9" s="4"/>
      <c r="K9" s="4"/>
      <c r="L9" s="4"/>
      <c r="M9" s="4"/>
      <c r="N9" s="4"/>
      <c r="O9" s="4"/>
      <c r="T9" s="115" t="s">
        <v>258</v>
      </c>
    </row>
    <row r="10" spans="1:46" ht="20.25" customHeight="1" x14ac:dyDescent="0.55000000000000004">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069</v>
      </c>
      <c r="AG10" s="7">
        <v>110</v>
      </c>
      <c r="AH10" s="7" t="str">
        <f>Summary!$B$2</f>
        <v>AUD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55000000000000004">
      <c r="A11" s="11">
        <v>7008</v>
      </c>
      <c r="B11" s="62" t="str">
        <f>IF(ISTEXT("Building New Clubs-"&amp;VLOOKUP(A11,'Chart of Accounts'!$B$5:$C$50,2,FALSE)),"Building New Clubs-"&amp;VLOOKUP(A11,'Chart of Accounts'!$B$5:$C$50,2,FALSE),"")</f>
        <v>Building New Clubs-Promotional Materials</v>
      </c>
      <c r="C11" s="120">
        <f>5000/12</f>
        <v>416.66666666666669</v>
      </c>
      <c r="D11" s="120">
        <f t="shared" ref="D11:N11" si="4">5000/12</f>
        <v>416.66666666666669</v>
      </c>
      <c r="E11" s="120">
        <f t="shared" si="4"/>
        <v>416.66666666666669</v>
      </c>
      <c r="F11" s="120">
        <f t="shared" si="4"/>
        <v>416.66666666666669</v>
      </c>
      <c r="G11" s="120">
        <f t="shared" si="4"/>
        <v>416.66666666666669</v>
      </c>
      <c r="H11" s="120">
        <f t="shared" si="4"/>
        <v>416.66666666666669</v>
      </c>
      <c r="I11" s="120">
        <f t="shared" si="4"/>
        <v>416.66666666666669</v>
      </c>
      <c r="J11" s="120">
        <f t="shared" si="4"/>
        <v>416.66666666666669</v>
      </c>
      <c r="K11" s="120">
        <f t="shared" si="4"/>
        <v>416.66666666666669</v>
      </c>
      <c r="L11" s="120">
        <f t="shared" si="4"/>
        <v>416.66666666666669</v>
      </c>
      <c r="M11" s="120">
        <f t="shared" si="4"/>
        <v>416.66666666666669</v>
      </c>
      <c r="N11" s="120">
        <f t="shared" si="4"/>
        <v>416.66666666666669</v>
      </c>
      <c r="O11" s="4">
        <f t="shared" si="0"/>
        <v>5000</v>
      </c>
      <c r="T11" s="7" t="s">
        <v>35</v>
      </c>
      <c r="U11" s="7">
        <v>7006</v>
      </c>
      <c r="AA11" s="7" t="s">
        <v>190</v>
      </c>
      <c r="AB11" s="7" t="str">
        <f t="shared" si="1"/>
        <v>7008-000000</v>
      </c>
      <c r="AC11" s="7">
        <v>580</v>
      </c>
      <c r="AD11" s="7" t="str">
        <f t="shared" si="2"/>
        <v>069</v>
      </c>
      <c r="AG11" s="7">
        <v>110</v>
      </c>
      <c r="AH11" s="7" t="str">
        <f>Summary!$B$2</f>
        <v>AUD</v>
      </c>
      <c r="AI11" s="7">
        <f t="shared" si="3"/>
        <v>416.66666666666669</v>
      </c>
      <c r="AJ11" s="7">
        <f t="shared" si="3"/>
        <v>416.66666666666669</v>
      </c>
      <c r="AK11" s="7">
        <f t="shared" si="3"/>
        <v>416.66666666666669</v>
      </c>
      <c r="AL11" s="7">
        <f t="shared" si="3"/>
        <v>416.66666666666669</v>
      </c>
      <c r="AM11" s="7">
        <f t="shared" si="3"/>
        <v>416.66666666666669</v>
      </c>
      <c r="AN11" s="7">
        <f t="shared" si="3"/>
        <v>416.66666666666669</v>
      </c>
      <c r="AO11" s="7">
        <f t="shared" si="3"/>
        <v>416.66666666666669</v>
      </c>
      <c r="AP11" s="7">
        <f t="shared" si="3"/>
        <v>416.66666666666669</v>
      </c>
      <c r="AQ11" s="7">
        <f t="shared" si="3"/>
        <v>416.66666666666669</v>
      </c>
      <c r="AR11" s="7">
        <f t="shared" si="3"/>
        <v>416.66666666666669</v>
      </c>
      <c r="AS11" s="7">
        <f t="shared" si="3"/>
        <v>416.66666666666669</v>
      </c>
      <c r="AT11" s="7">
        <f t="shared" si="3"/>
        <v>416.66666666666669</v>
      </c>
    </row>
    <row r="12" spans="1:46" ht="20.25" customHeight="1" x14ac:dyDescent="0.55000000000000004">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55000000000000004">
      <c r="A13" s="11">
        <v>7012</v>
      </c>
      <c r="B13" s="62" t="str">
        <f>IF(ISTEXT("Building New Clubs-"&amp;VLOOKUP(A13,'Chart of Accounts'!$B$5:$C$50,2,FALSE)),"Building New Clubs-"&amp;VLOOKUP(A13,'Chart of Accounts'!$B$5:$C$50,2,FALSE),"")</f>
        <v>Building New Clubs-Supplies &amp; Stationery Expense</v>
      </c>
      <c r="C13" s="120">
        <f>1000/12</f>
        <v>83.333333333333329</v>
      </c>
      <c r="D13" s="120">
        <f t="shared" ref="D13:N13" si="5">1000/12</f>
        <v>83.333333333333329</v>
      </c>
      <c r="E13" s="120">
        <f t="shared" si="5"/>
        <v>83.333333333333329</v>
      </c>
      <c r="F13" s="120">
        <f t="shared" si="5"/>
        <v>83.333333333333329</v>
      </c>
      <c r="G13" s="120">
        <f t="shared" si="5"/>
        <v>83.333333333333329</v>
      </c>
      <c r="H13" s="120">
        <f t="shared" si="5"/>
        <v>83.333333333333329</v>
      </c>
      <c r="I13" s="120">
        <f t="shared" si="5"/>
        <v>83.333333333333329</v>
      </c>
      <c r="J13" s="120">
        <f t="shared" si="5"/>
        <v>83.333333333333329</v>
      </c>
      <c r="K13" s="120">
        <f t="shared" si="5"/>
        <v>83.333333333333329</v>
      </c>
      <c r="L13" s="120">
        <f t="shared" si="5"/>
        <v>83.333333333333329</v>
      </c>
      <c r="M13" s="120">
        <f t="shared" si="5"/>
        <v>83.333333333333329</v>
      </c>
      <c r="N13" s="120">
        <f t="shared" si="5"/>
        <v>83.333333333333329</v>
      </c>
      <c r="O13" s="4">
        <f t="shared" si="0"/>
        <v>1000.0000000000001</v>
      </c>
      <c r="T13" s="7" t="s">
        <v>39</v>
      </c>
      <c r="U13" s="7">
        <v>7010</v>
      </c>
      <c r="AA13" s="7" t="s">
        <v>190</v>
      </c>
      <c r="AB13" s="7" t="str">
        <f t="shared" si="1"/>
        <v>7012-000000</v>
      </c>
      <c r="AC13" s="7">
        <v>580</v>
      </c>
      <c r="AD13" s="7" t="str">
        <f t="shared" si="2"/>
        <v>069</v>
      </c>
      <c r="AG13" s="7">
        <v>110</v>
      </c>
      <c r="AH13" s="7" t="str">
        <f>Summary!$B$2</f>
        <v>AUD</v>
      </c>
      <c r="AI13" s="7">
        <f t="shared" si="3"/>
        <v>83.333333333333329</v>
      </c>
      <c r="AJ13" s="7">
        <f t="shared" si="3"/>
        <v>83.333333333333329</v>
      </c>
      <c r="AK13" s="7">
        <f t="shared" si="3"/>
        <v>83.333333333333329</v>
      </c>
      <c r="AL13" s="7">
        <f t="shared" si="3"/>
        <v>83.333333333333329</v>
      </c>
      <c r="AM13" s="7">
        <f t="shared" si="3"/>
        <v>83.333333333333329</v>
      </c>
      <c r="AN13" s="7">
        <f t="shared" si="3"/>
        <v>83.333333333333329</v>
      </c>
      <c r="AO13" s="7">
        <f t="shared" si="3"/>
        <v>83.333333333333329</v>
      </c>
      <c r="AP13" s="7">
        <f t="shared" si="3"/>
        <v>83.333333333333329</v>
      </c>
      <c r="AQ13" s="7">
        <f t="shared" si="3"/>
        <v>83.333333333333329</v>
      </c>
      <c r="AR13" s="7">
        <f t="shared" si="3"/>
        <v>83.333333333333329</v>
      </c>
      <c r="AS13" s="7">
        <f t="shared" si="3"/>
        <v>83.333333333333329</v>
      </c>
      <c r="AT13" s="7">
        <f t="shared" si="3"/>
        <v>83.333333333333329</v>
      </c>
    </row>
    <row r="14" spans="1:46" ht="20.25" customHeight="1" x14ac:dyDescent="0.55000000000000004">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55000000000000004">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55000000000000004">
      <c r="A16" s="11">
        <v>7082</v>
      </c>
      <c r="B16" s="62" t="str">
        <f>IF(ISTEXT("Building New Clubs-"&amp;VLOOKUP(A16,'Chart of Accounts'!$B$5:$C$50,2,FALSE)),"Building New Clubs-"&amp;VLOOKUP(A16,'Chart of Accounts'!$B$5:$C$50,2,FALSE),"")</f>
        <v>Building New Clubs-Incentives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580</v>
      </c>
      <c r="AD16" s="7" t="str">
        <f t="shared" si="2"/>
        <v>069</v>
      </c>
      <c r="AG16" s="7">
        <v>110</v>
      </c>
      <c r="AH16" s="7" t="str">
        <f>Summary!$B$2</f>
        <v>AUD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customHeight="1" x14ac:dyDescent="0.55000000000000004">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069</v>
      </c>
      <c r="AG17" s="7">
        <v>110</v>
      </c>
      <c r="AH17" s="7" t="str">
        <f>Summary!$B$2</f>
        <v>AUD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55000000000000004">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069</v>
      </c>
      <c r="AG18" s="7">
        <v>110</v>
      </c>
      <c r="AH18" s="7" t="str">
        <f>Summary!$B$2</f>
        <v>AUD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55000000000000004">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069</v>
      </c>
      <c r="AG19" s="7">
        <v>110</v>
      </c>
      <c r="AH19" s="7" t="str">
        <f>Summary!$B$2</f>
        <v>AUD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55000000000000004">
      <c r="A20" s="61" t="s">
        <v>332</v>
      </c>
      <c r="B20" s="63"/>
      <c r="C20" s="64">
        <f>SUM(C10:C19)</f>
        <v>500</v>
      </c>
      <c r="D20" s="64">
        <f t="shared" ref="D20:O20" si="6">SUM(D10:D19)</f>
        <v>500</v>
      </c>
      <c r="E20" s="64">
        <f t="shared" si="6"/>
        <v>500</v>
      </c>
      <c r="F20" s="64">
        <f t="shared" si="6"/>
        <v>500</v>
      </c>
      <c r="G20" s="64">
        <f t="shared" si="6"/>
        <v>500</v>
      </c>
      <c r="H20" s="64">
        <f t="shared" si="6"/>
        <v>500</v>
      </c>
      <c r="I20" s="64">
        <f t="shared" si="6"/>
        <v>500</v>
      </c>
      <c r="J20" s="64">
        <f t="shared" si="6"/>
        <v>500</v>
      </c>
      <c r="K20" s="64">
        <f t="shared" si="6"/>
        <v>500</v>
      </c>
      <c r="L20" s="64">
        <f t="shared" si="6"/>
        <v>500</v>
      </c>
      <c r="M20" s="64">
        <f t="shared" si="6"/>
        <v>500</v>
      </c>
      <c r="N20" s="64">
        <f t="shared" si="6"/>
        <v>500</v>
      </c>
      <c r="O20" s="64">
        <f t="shared" si="6"/>
        <v>6000</v>
      </c>
      <c r="T20" s="7" t="s">
        <v>53</v>
      </c>
      <c r="U20" s="7">
        <v>7024</v>
      </c>
    </row>
    <row r="21" spans="1:46" ht="20.65" x14ac:dyDescent="0.6">
      <c r="A21" s="58"/>
      <c r="B21" s="59"/>
      <c r="C21" s="56"/>
      <c r="D21" s="4"/>
      <c r="E21" s="4"/>
      <c r="F21" s="4"/>
      <c r="G21" s="4"/>
      <c r="H21" s="4"/>
      <c r="I21" s="4"/>
      <c r="J21" s="4"/>
      <c r="K21" s="4"/>
      <c r="L21" s="4"/>
      <c r="M21" s="4"/>
      <c r="N21" s="4"/>
      <c r="O21" s="4"/>
    </row>
    <row r="22" spans="1:46" ht="20.25" x14ac:dyDescent="0.55000000000000004">
      <c r="A22" s="61" t="s">
        <v>296</v>
      </c>
      <c r="B22" s="63"/>
      <c r="C22" s="4"/>
      <c r="D22" s="4"/>
      <c r="E22" s="4"/>
      <c r="F22" s="4"/>
      <c r="G22" s="4"/>
      <c r="H22" s="4"/>
      <c r="I22" s="4"/>
      <c r="J22" s="4"/>
      <c r="K22" s="4"/>
      <c r="L22" s="4"/>
      <c r="M22" s="4"/>
      <c r="N22" s="4"/>
      <c r="O22" s="4"/>
      <c r="T22" s="115" t="s">
        <v>258</v>
      </c>
    </row>
    <row r="23" spans="1:46" ht="20.25" customHeight="1" x14ac:dyDescent="0.55000000000000004">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7">SUM(C23:N23)</f>
        <v>0</v>
      </c>
      <c r="T23" s="7" t="s">
        <v>33</v>
      </c>
      <c r="U23" s="7">
        <v>7004</v>
      </c>
      <c r="AA23" s="7" t="s">
        <v>190</v>
      </c>
      <c r="AB23" s="7" t="str">
        <f t="shared" ref="AB23:AB32" si="8">IF(A23="","",A23&amp;"-000000")</f>
        <v>7006-000000</v>
      </c>
      <c r="AC23" s="7">
        <v>581</v>
      </c>
      <c r="AD23" s="7" t="str">
        <f t="shared" ref="AD23:AD32" si="9">IF(LEN($O$1)=3,$O$1,IF(LEN($O$1)=2,0&amp;$O$1,IF(LEN($O$1)=1,0&amp;0&amp;$O$1,"ERROR")))</f>
        <v>069</v>
      </c>
      <c r="AG23" s="7">
        <v>110</v>
      </c>
      <c r="AH23" s="7" t="str">
        <f>Summary!$B$2</f>
        <v>AUD</v>
      </c>
      <c r="AI23" s="7">
        <f t="shared" ref="AI23:AT32" si="10">IF(C23="",0,C23)</f>
        <v>0</v>
      </c>
      <c r="AJ23" s="7">
        <f t="shared" si="10"/>
        <v>0</v>
      </c>
      <c r="AK23" s="7">
        <f t="shared" si="10"/>
        <v>0</v>
      </c>
      <c r="AL23" s="7">
        <f t="shared" si="10"/>
        <v>0</v>
      </c>
      <c r="AM23" s="7">
        <f t="shared" si="10"/>
        <v>0</v>
      </c>
      <c r="AN23" s="7">
        <f t="shared" si="10"/>
        <v>0</v>
      </c>
      <c r="AO23" s="7">
        <f t="shared" si="10"/>
        <v>0</v>
      </c>
      <c r="AP23" s="7">
        <f t="shared" si="10"/>
        <v>0</v>
      </c>
      <c r="AQ23" s="7">
        <f t="shared" si="10"/>
        <v>0</v>
      </c>
      <c r="AR23" s="7">
        <f t="shared" si="10"/>
        <v>0</v>
      </c>
      <c r="AS23" s="7">
        <f t="shared" si="10"/>
        <v>0</v>
      </c>
      <c r="AT23" s="7">
        <f t="shared" si="10"/>
        <v>0</v>
      </c>
    </row>
    <row r="24" spans="1:46" ht="20.25" customHeight="1" x14ac:dyDescent="0.55000000000000004">
      <c r="A24" s="11">
        <v>7008</v>
      </c>
      <c r="B24" s="62" t="str">
        <f>IF(ISTEXT("Rebuilding New Clubs-"&amp;VLOOKUP(A24,'Chart of Accounts'!$B$5:$C$50,2,FALSE)),"Rebuilding New Clubs-"&amp;VLOOKUP(A24,'Chart of Accounts'!$B$5:$C$50,2,FALSE),"")</f>
        <v>Rebuilding New Clubs-Promotional Materials</v>
      </c>
      <c r="C24" s="120">
        <f>1000/(12*2)</f>
        <v>41.666666666666664</v>
      </c>
      <c r="D24" s="120">
        <f t="shared" ref="D24:N24" si="11">1000/(12*2)</f>
        <v>41.666666666666664</v>
      </c>
      <c r="E24" s="120">
        <f t="shared" si="11"/>
        <v>41.666666666666664</v>
      </c>
      <c r="F24" s="120">
        <f t="shared" si="11"/>
        <v>41.666666666666664</v>
      </c>
      <c r="G24" s="120">
        <f t="shared" si="11"/>
        <v>41.666666666666664</v>
      </c>
      <c r="H24" s="120">
        <f t="shared" si="11"/>
        <v>41.666666666666664</v>
      </c>
      <c r="I24" s="120">
        <f t="shared" si="11"/>
        <v>41.666666666666664</v>
      </c>
      <c r="J24" s="120">
        <f t="shared" si="11"/>
        <v>41.666666666666664</v>
      </c>
      <c r="K24" s="120">
        <f t="shared" si="11"/>
        <v>41.666666666666664</v>
      </c>
      <c r="L24" s="120">
        <f t="shared" si="11"/>
        <v>41.666666666666664</v>
      </c>
      <c r="M24" s="120">
        <f t="shared" si="11"/>
        <v>41.666666666666664</v>
      </c>
      <c r="N24" s="120">
        <f t="shared" si="11"/>
        <v>41.666666666666664</v>
      </c>
      <c r="O24" s="4">
        <f t="shared" si="7"/>
        <v>500.00000000000006</v>
      </c>
      <c r="T24" s="7" t="s">
        <v>35</v>
      </c>
      <c r="U24" s="7">
        <v>7006</v>
      </c>
      <c r="AA24" s="7" t="s">
        <v>190</v>
      </c>
      <c r="AB24" s="7" t="str">
        <f t="shared" si="8"/>
        <v>7008-000000</v>
      </c>
      <c r="AC24" s="7">
        <v>581</v>
      </c>
      <c r="AD24" s="7" t="str">
        <f t="shared" si="9"/>
        <v>069</v>
      </c>
      <c r="AG24" s="7">
        <v>110</v>
      </c>
      <c r="AH24" s="7" t="str">
        <f>Summary!$B$2</f>
        <v>AUD</v>
      </c>
      <c r="AI24" s="7">
        <f t="shared" si="10"/>
        <v>41.666666666666664</v>
      </c>
      <c r="AJ24" s="7">
        <f t="shared" si="10"/>
        <v>41.666666666666664</v>
      </c>
      <c r="AK24" s="7">
        <f t="shared" si="10"/>
        <v>41.666666666666664</v>
      </c>
      <c r="AL24" s="7">
        <f t="shared" si="10"/>
        <v>41.666666666666664</v>
      </c>
      <c r="AM24" s="7">
        <f t="shared" si="10"/>
        <v>41.666666666666664</v>
      </c>
      <c r="AN24" s="7">
        <f t="shared" si="10"/>
        <v>41.666666666666664</v>
      </c>
      <c r="AO24" s="7">
        <f t="shared" si="10"/>
        <v>41.666666666666664</v>
      </c>
      <c r="AP24" s="7">
        <f t="shared" si="10"/>
        <v>41.666666666666664</v>
      </c>
      <c r="AQ24" s="7">
        <f t="shared" si="10"/>
        <v>41.666666666666664</v>
      </c>
      <c r="AR24" s="7">
        <f t="shared" si="10"/>
        <v>41.666666666666664</v>
      </c>
      <c r="AS24" s="7">
        <f t="shared" si="10"/>
        <v>41.666666666666664</v>
      </c>
      <c r="AT24" s="7">
        <f t="shared" si="10"/>
        <v>41.666666666666664</v>
      </c>
    </row>
    <row r="25" spans="1:46" ht="20.25" customHeight="1" x14ac:dyDescent="0.55000000000000004">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7"/>
        <v>0</v>
      </c>
      <c r="T25" s="7" t="s">
        <v>37</v>
      </c>
      <c r="U25" s="7">
        <v>7008</v>
      </c>
      <c r="AA25" s="7" t="s">
        <v>190</v>
      </c>
      <c r="AB25" s="7" t="str">
        <f t="shared" si="8"/>
        <v>7010-000000</v>
      </c>
      <c r="AC25" s="7">
        <v>581</v>
      </c>
      <c r="AD25" s="7" t="str">
        <f t="shared" si="9"/>
        <v>069</v>
      </c>
      <c r="AG25" s="7">
        <v>110</v>
      </c>
      <c r="AH25" s="7" t="str">
        <f>Summary!$B$2</f>
        <v>AUD</v>
      </c>
      <c r="AI25" s="7">
        <f t="shared" si="10"/>
        <v>0</v>
      </c>
      <c r="AJ25" s="7">
        <f t="shared" si="10"/>
        <v>0</v>
      </c>
      <c r="AK25" s="7">
        <f t="shared" si="10"/>
        <v>0</v>
      </c>
      <c r="AL25" s="7">
        <f t="shared" si="10"/>
        <v>0</v>
      </c>
      <c r="AM25" s="7">
        <f t="shared" si="10"/>
        <v>0</v>
      </c>
      <c r="AN25" s="7">
        <f t="shared" si="10"/>
        <v>0</v>
      </c>
      <c r="AO25" s="7">
        <f t="shared" si="10"/>
        <v>0</v>
      </c>
      <c r="AP25" s="7">
        <f t="shared" si="10"/>
        <v>0</v>
      </c>
      <c r="AQ25" s="7">
        <f t="shared" si="10"/>
        <v>0</v>
      </c>
      <c r="AR25" s="7">
        <f t="shared" si="10"/>
        <v>0</v>
      </c>
      <c r="AS25" s="7">
        <f t="shared" si="10"/>
        <v>0</v>
      </c>
      <c r="AT25" s="7">
        <f t="shared" si="10"/>
        <v>0</v>
      </c>
    </row>
    <row r="26" spans="1:46" ht="20.25" customHeight="1" x14ac:dyDescent="0.55000000000000004">
      <c r="A26" s="11">
        <v>7012</v>
      </c>
      <c r="B26" s="62" t="str">
        <f>IF(ISTEXT("Rebuilding New Clubs-"&amp;VLOOKUP(A26,'Chart of Accounts'!$B$5:$C$50,2,FALSE)),"Rebuilding New Clubs-"&amp;VLOOKUP(A26,'Chart of Accounts'!$B$5:$C$50,2,FALSE),"")</f>
        <v>Rebuilding New Clubs-Supplies &amp; Stationery Expense</v>
      </c>
      <c r="C26" s="120">
        <f>1000/(12*2)</f>
        <v>41.666666666666664</v>
      </c>
      <c r="D26" s="120">
        <f t="shared" ref="D26:N26" si="12">1000/(12*2)</f>
        <v>41.666666666666664</v>
      </c>
      <c r="E26" s="120">
        <f t="shared" si="12"/>
        <v>41.666666666666664</v>
      </c>
      <c r="F26" s="120">
        <f t="shared" si="12"/>
        <v>41.666666666666664</v>
      </c>
      <c r="G26" s="120">
        <f t="shared" si="12"/>
        <v>41.666666666666664</v>
      </c>
      <c r="H26" s="120">
        <f t="shared" si="12"/>
        <v>41.666666666666664</v>
      </c>
      <c r="I26" s="120">
        <f t="shared" si="12"/>
        <v>41.666666666666664</v>
      </c>
      <c r="J26" s="120">
        <f t="shared" si="12"/>
        <v>41.666666666666664</v>
      </c>
      <c r="K26" s="120">
        <f t="shared" si="12"/>
        <v>41.666666666666664</v>
      </c>
      <c r="L26" s="120">
        <f t="shared" si="12"/>
        <v>41.666666666666664</v>
      </c>
      <c r="M26" s="120">
        <f t="shared" si="12"/>
        <v>41.666666666666664</v>
      </c>
      <c r="N26" s="120">
        <f t="shared" si="12"/>
        <v>41.666666666666664</v>
      </c>
      <c r="O26" s="4">
        <f t="shared" si="7"/>
        <v>500.00000000000006</v>
      </c>
      <c r="T26" s="7" t="s">
        <v>39</v>
      </c>
      <c r="U26" s="7">
        <v>7010</v>
      </c>
      <c r="AA26" s="7" t="s">
        <v>190</v>
      </c>
      <c r="AB26" s="7" t="str">
        <f t="shared" si="8"/>
        <v>7012-000000</v>
      </c>
      <c r="AC26" s="7">
        <v>581</v>
      </c>
      <c r="AD26" s="7" t="str">
        <f t="shared" si="9"/>
        <v>069</v>
      </c>
      <c r="AG26" s="7">
        <v>110</v>
      </c>
      <c r="AH26" s="7" t="str">
        <f>Summary!$B$2</f>
        <v>AUD</v>
      </c>
      <c r="AI26" s="7">
        <f t="shared" si="10"/>
        <v>41.666666666666664</v>
      </c>
      <c r="AJ26" s="7">
        <f t="shared" si="10"/>
        <v>41.666666666666664</v>
      </c>
      <c r="AK26" s="7">
        <f t="shared" si="10"/>
        <v>41.666666666666664</v>
      </c>
      <c r="AL26" s="7">
        <f t="shared" si="10"/>
        <v>41.666666666666664</v>
      </c>
      <c r="AM26" s="7">
        <f t="shared" si="10"/>
        <v>41.666666666666664</v>
      </c>
      <c r="AN26" s="7">
        <f t="shared" si="10"/>
        <v>41.666666666666664</v>
      </c>
      <c r="AO26" s="7">
        <f t="shared" si="10"/>
        <v>41.666666666666664</v>
      </c>
      <c r="AP26" s="7">
        <f t="shared" si="10"/>
        <v>41.666666666666664</v>
      </c>
      <c r="AQ26" s="7">
        <f t="shared" si="10"/>
        <v>41.666666666666664</v>
      </c>
      <c r="AR26" s="7">
        <f t="shared" si="10"/>
        <v>41.666666666666664</v>
      </c>
      <c r="AS26" s="7">
        <f t="shared" si="10"/>
        <v>41.666666666666664</v>
      </c>
      <c r="AT26" s="7">
        <f t="shared" si="10"/>
        <v>41.666666666666664</v>
      </c>
    </row>
    <row r="27" spans="1:46" ht="20.25" customHeight="1" x14ac:dyDescent="0.55000000000000004">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7"/>
        <v>0</v>
      </c>
      <c r="T27" s="7" t="s">
        <v>41</v>
      </c>
      <c r="U27" s="7">
        <v>7012</v>
      </c>
      <c r="AA27" s="7" t="s">
        <v>190</v>
      </c>
      <c r="AB27" s="7" t="str">
        <f t="shared" si="8"/>
        <v>7036-000000</v>
      </c>
      <c r="AC27" s="7">
        <v>581</v>
      </c>
      <c r="AD27" s="7" t="str">
        <f t="shared" si="9"/>
        <v>069</v>
      </c>
      <c r="AG27" s="7">
        <v>110</v>
      </c>
      <c r="AH27" s="7" t="str">
        <f>Summary!$B$2</f>
        <v>AUD</v>
      </c>
      <c r="AI27" s="7">
        <f t="shared" si="10"/>
        <v>0</v>
      </c>
      <c r="AJ27" s="7">
        <f t="shared" si="10"/>
        <v>0</v>
      </c>
      <c r="AK27" s="7">
        <f t="shared" si="10"/>
        <v>0</v>
      </c>
      <c r="AL27" s="7">
        <f t="shared" si="10"/>
        <v>0</v>
      </c>
      <c r="AM27" s="7">
        <f t="shared" si="10"/>
        <v>0</v>
      </c>
      <c r="AN27" s="7">
        <f t="shared" si="10"/>
        <v>0</v>
      </c>
      <c r="AO27" s="7">
        <f t="shared" si="10"/>
        <v>0</v>
      </c>
      <c r="AP27" s="7">
        <f t="shared" si="10"/>
        <v>0</v>
      </c>
      <c r="AQ27" s="7">
        <f t="shared" si="10"/>
        <v>0</v>
      </c>
      <c r="AR27" s="7">
        <f t="shared" si="10"/>
        <v>0</v>
      </c>
      <c r="AS27" s="7">
        <f t="shared" si="10"/>
        <v>0</v>
      </c>
      <c r="AT27" s="7">
        <f t="shared" si="10"/>
        <v>0</v>
      </c>
    </row>
    <row r="28" spans="1:46" ht="20.25" customHeight="1" x14ac:dyDescent="0.55000000000000004">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7"/>
        <v>0</v>
      </c>
      <c r="T28" s="7" t="s">
        <v>43</v>
      </c>
      <c r="U28" s="7">
        <v>7014</v>
      </c>
      <c r="AA28" s="7" t="s">
        <v>190</v>
      </c>
      <c r="AB28" s="7" t="str">
        <f t="shared" si="8"/>
        <v>7044-000000</v>
      </c>
      <c r="AC28" s="7">
        <v>581</v>
      </c>
      <c r="AD28" s="7" t="str">
        <f t="shared" si="9"/>
        <v>069</v>
      </c>
      <c r="AG28" s="7">
        <v>110</v>
      </c>
      <c r="AH28" s="7" t="str">
        <f>Summary!$B$2</f>
        <v>AUD</v>
      </c>
      <c r="AI28" s="7">
        <f t="shared" si="10"/>
        <v>0</v>
      </c>
      <c r="AJ28" s="7">
        <f t="shared" si="10"/>
        <v>0</v>
      </c>
      <c r="AK28" s="7">
        <f t="shared" si="10"/>
        <v>0</v>
      </c>
      <c r="AL28" s="7">
        <f t="shared" si="10"/>
        <v>0</v>
      </c>
      <c r="AM28" s="7">
        <f t="shared" si="10"/>
        <v>0</v>
      </c>
      <c r="AN28" s="7">
        <f t="shared" si="10"/>
        <v>0</v>
      </c>
      <c r="AO28" s="7">
        <f t="shared" si="10"/>
        <v>0</v>
      </c>
      <c r="AP28" s="7">
        <f t="shared" si="10"/>
        <v>0</v>
      </c>
      <c r="AQ28" s="7">
        <f t="shared" si="10"/>
        <v>0</v>
      </c>
      <c r="AR28" s="7">
        <f t="shared" si="10"/>
        <v>0</v>
      </c>
      <c r="AS28" s="7">
        <f t="shared" si="10"/>
        <v>0</v>
      </c>
      <c r="AT28" s="7">
        <f t="shared" si="10"/>
        <v>0</v>
      </c>
    </row>
    <row r="29" spans="1:46" ht="20.25" customHeight="1" x14ac:dyDescent="0.55000000000000004">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c r="K29" s="120"/>
      <c r="L29" s="120"/>
      <c r="M29" s="120"/>
      <c r="N29" s="120"/>
      <c r="O29" s="4">
        <f t="shared" si="7"/>
        <v>0</v>
      </c>
      <c r="T29" s="7" t="s">
        <v>45</v>
      </c>
      <c r="U29" s="7">
        <v>7016</v>
      </c>
      <c r="AA29" s="7" t="s">
        <v>190</v>
      </c>
      <c r="AB29" s="7" t="str">
        <f t="shared" si="8"/>
        <v>7082-000000</v>
      </c>
      <c r="AC29" s="7">
        <v>581</v>
      </c>
      <c r="AD29" s="7" t="str">
        <f t="shared" si="9"/>
        <v>069</v>
      </c>
      <c r="AG29" s="7">
        <v>110</v>
      </c>
      <c r="AH29" s="7" t="str">
        <f>Summary!$B$2</f>
        <v>AUD</v>
      </c>
      <c r="AI29" s="7">
        <f t="shared" si="10"/>
        <v>0</v>
      </c>
      <c r="AJ29" s="7">
        <f t="shared" si="10"/>
        <v>0</v>
      </c>
      <c r="AK29" s="7">
        <f t="shared" si="10"/>
        <v>0</v>
      </c>
      <c r="AL29" s="7">
        <f t="shared" si="10"/>
        <v>0</v>
      </c>
      <c r="AM29" s="7">
        <f t="shared" si="10"/>
        <v>0</v>
      </c>
      <c r="AN29" s="7">
        <f t="shared" si="10"/>
        <v>0</v>
      </c>
      <c r="AO29" s="7">
        <f t="shared" si="10"/>
        <v>0</v>
      </c>
      <c r="AP29" s="7">
        <f t="shared" si="10"/>
        <v>0</v>
      </c>
      <c r="AQ29" s="7">
        <f t="shared" si="10"/>
        <v>0</v>
      </c>
      <c r="AR29" s="7">
        <f t="shared" si="10"/>
        <v>0</v>
      </c>
      <c r="AS29" s="7">
        <f t="shared" si="10"/>
        <v>0</v>
      </c>
      <c r="AT29" s="7">
        <f t="shared" si="10"/>
        <v>0</v>
      </c>
    </row>
    <row r="30" spans="1:46" ht="20.25" customHeight="1" x14ac:dyDescent="0.55000000000000004">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7"/>
        <v>0</v>
      </c>
      <c r="T30" s="7" t="s">
        <v>47</v>
      </c>
      <c r="U30" s="7">
        <v>7018</v>
      </c>
      <c r="AA30" s="7" t="s">
        <v>190</v>
      </c>
      <c r="AB30" s="7" t="str">
        <f t="shared" si="8"/>
        <v/>
      </c>
      <c r="AC30" s="7">
        <v>581</v>
      </c>
      <c r="AD30" s="7" t="str">
        <f t="shared" si="9"/>
        <v>069</v>
      </c>
      <c r="AG30" s="7">
        <v>110</v>
      </c>
      <c r="AH30" s="7" t="str">
        <f>Summary!$B$2</f>
        <v>AUD</v>
      </c>
      <c r="AI30" s="7">
        <f t="shared" si="10"/>
        <v>0</v>
      </c>
      <c r="AJ30" s="7">
        <f t="shared" si="10"/>
        <v>0</v>
      </c>
      <c r="AK30" s="7">
        <f t="shared" si="10"/>
        <v>0</v>
      </c>
      <c r="AL30" s="7">
        <f t="shared" si="10"/>
        <v>0</v>
      </c>
      <c r="AM30" s="7">
        <f t="shared" si="10"/>
        <v>0</v>
      </c>
      <c r="AN30" s="7">
        <f t="shared" si="10"/>
        <v>0</v>
      </c>
      <c r="AO30" s="7">
        <f t="shared" si="10"/>
        <v>0</v>
      </c>
      <c r="AP30" s="7">
        <f t="shared" si="10"/>
        <v>0</v>
      </c>
      <c r="AQ30" s="7">
        <f t="shared" si="10"/>
        <v>0</v>
      </c>
      <c r="AR30" s="7">
        <f t="shared" si="10"/>
        <v>0</v>
      </c>
      <c r="AS30" s="7">
        <f t="shared" si="10"/>
        <v>0</v>
      </c>
      <c r="AT30" s="7">
        <f t="shared" si="10"/>
        <v>0</v>
      </c>
    </row>
    <row r="31" spans="1:46" ht="20.25" customHeight="1" x14ac:dyDescent="0.55000000000000004">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7"/>
        <v>0</v>
      </c>
      <c r="T31" s="7" t="s">
        <v>49</v>
      </c>
      <c r="U31" s="7">
        <v>7020</v>
      </c>
      <c r="AA31" s="7" t="s">
        <v>190</v>
      </c>
      <c r="AB31" s="7" t="str">
        <f t="shared" si="8"/>
        <v/>
      </c>
      <c r="AC31" s="7">
        <v>581</v>
      </c>
      <c r="AD31" s="7" t="str">
        <f t="shared" si="9"/>
        <v>069</v>
      </c>
      <c r="AG31" s="7">
        <v>110</v>
      </c>
      <c r="AH31" s="7" t="str">
        <f>Summary!$B$2</f>
        <v>AUD</v>
      </c>
      <c r="AI31" s="7">
        <f t="shared" si="10"/>
        <v>0</v>
      </c>
      <c r="AJ31" s="7">
        <f t="shared" si="10"/>
        <v>0</v>
      </c>
      <c r="AK31" s="7">
        <f t="shared" si="10"/>
        <v>0</v>
      </c>
      <c r="AL31" s="7">
        <f t="shared" si="10"/>
        <v>0</v>
      </c>
      <c r="AM31" s="7">
        <f t="shared" si="10"/>
        <v>0</v>
      </c>
      <c r="AN31" s="7">
        <f t="shared" si="10"/>
        <v>0</v>
      </c>
      <c r="AO31" s="7">
        <f t="shared" si="10"/>
        <v>0</v>
      </c>
      <c r="AP31" s="7">
        <f t="shared" si="10"/>
        <v>0</v>
      </c>
      <c r="AQ31" s="7">
        <f t="shared" si="10"/>
        <v>0</v>
      </c>
      <c r="AR31" s="7">
        <f t="shared" si="10"/>
        <v>0</v>
      </c>
      <c r="AS31" s="7">
        <f t="shared" si="10"/>
        <v>0</v>
      </c>
      <c r="AT31" s="7">
        <f t="shared" si="10"/>
        <v>0</v>
      </c>
    </row>
    <row r="32" spans="1:46" ht="20.25" customHeight="1" x14ac:dyDescent="0.55000000000000004">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7"/>
        <v>0</v>
      </c>
      <c r="T32" s="7" t="s">
        <v>51</v>
      </c>
      <c r="U32" s="7">
        <v>7022</v>
      </c>
      <c r="AA32" s="7" t="s">
        <v>190</v>
      </c>
      <c r="AB32" s="7" t="str">
        <f t="shared" si="8"/>
        <v/>
      </c>
      <c r="AC32" s="7">
        <v>581</v>
      </c>
      <c r="AD32" s="7" t="str">
        <f t="shared" si="9"/>
        <v>069</v>
      </c>
      <c r="AG32" s="7">
        <v>110</v>
      </c>
      <c r="AH32" s="7" t="str">
        <f>Summary!$B$2</f>
        <v>AUD</v>
      </c>
      <c r="AI32" s="7">
        <f t="shared" si="10"/>
        <v>0</v>
      </c>
      <c r="AJ32" s="7">
        <f t="shared" si="10"/>
        <v>0</v>
      </c>
      <c r="AK32" s="7">
        <f t="shared" si="10"/>
        <v>0</v>
      </c>
      <c r="AL32" s="7">
        <f t="shared" si="10"/>
        <v>0</v>
      </c>
      <c r="AM32" s="7">
        <f t="shared" si="10"/>
        <v>0</v>
      </c>
      <c r="AN32" s="7">
        <f t="shared" si="10"/>
        <v>0</v>
      </c>
      <c r="AO32" s="7">
        <f t="shared" si="10"/>
        <v>0</v>
      </c>
      <c r="AP32" s="7">
        <f t="shared" si="10"/>
        <v>0</v>
      </c>
      <c r="AQ32" s="7">
        <f t="shared" si="10"/>
        <v>0</v>
      </c>
      <c r="AR32" s="7">
        <f t="shared" si="10"/>
        <v>0</v>
      </c>
      <c r="AS32" s="7">
        <f t="shared" si="10"/>
        <v>0</v>
      </c>
      <c r="AT32" s="7">
        <f t="shared" si="10"/>
        <v>0</v>
      </c>
    </row>
    <row r="33" spans="1:46" ht="20.25" customHeight="1" x14ac:dyDescent="0.55000000000000004">
      <c r="A33" s="61" t="s">
        <v>333</v>
      </c>
      <c r="B33" s="63"/>
      <c r="C33" s="64">
        <f>SUM(C23:C32)</f>
        <v>83.333333333333329</v>
      </c>
      <c r="D33" s="64">
        <f t="shared" ref="D33:O33" si="13">SUM(D23:D32)</f>
        <v>83.333333333333329</v>
      </c>
      <c r="E33" s="64">
        <f t="shared" si="13"/>
        <v>83.333333333333329</v>
      </c>
      <c r="F33" s="64">
        <f t="shared" si="13"/>
        <v>83.333333333333329</v>
      </c>
      <c r="G33" s="64">
        <f t="shared" si="13"/>
        <v>83.333333333333329</v>
      </c>
      <c r="H33" s="64">
        <f t="shared" si="13"/>
        <v>83.333333333333329</v>
      </c>
      <c r="I33" s="64">
        <f t="shared" si="13"/>
        <v>83.333333333333329</v>
      </c>
      <c r="J33" s="64">
        <f t="shared" si="13"/>
        <v>83.333333333333329</v>
      </c>
      <c r="K33" s="64">
        <f t="shared" si="13"/>
        <v>83.333333333333329</v>
      </c>
      <c r="L33" s="64">
        <f t="shared" si="13"/>
        <v>83.333333333333329</v>
      </c>
      <c r="M33" s="64">
        <f t="shared" si="13"/>
        <v>83.333333333333329</v>
      </c>
      <c r="N33" s="64">
        <f t="shared" si="13"/>
        <v>83.333333333333329</v>
      </c>
      <c r="O33" s="64">
        <f t="shared" si="13"/>
        <v>1000.0000000000001</v>
      </c>
      <c r="T33" s="7" t="s">
        <v>53</v>
      </c>
      <c r="U33" s="7">
        <v>7024</v>
      </c>
    </row>
    <row r="34" spans="1:46" ht="20.65" x14ac:dyDescent="0.6">
      <c r="A34" s="58"/>
      <c r="B34" s="59"/>
      <c r="C34" s="56"/>
      <c r="D34" s="4"/>
      <c r="E34" s="4"/>
      <c r="F34" s="4"/>
      <c r="G34" s="4"/>
      <c r="H34" s="4"/>
      <c r="I34" s="4"/>
      <c r="J34" s="4"/>
      <c r="K34" s="4"/>
      <c r="L34" s="4"/>
      <c r="M34" s="4"/>
      <c r="N34" s="4"/>
      <c r="O34" s="4"/>
    </row>
    <row r="35" spans="1:46" ht="20.25" x14ac:dyDescent="0.55000000000000004">
      <c r="A35" s="61" t="s">
        <v>297</v>
      </c>
      <c r="B35" s="63"/>
      <c r="C35" s="4"/>
      <c r="D35" s="4"/>
      <c r="E35" s="4"/>
      <c r="F35" s="4"/>
      <c r="G35" s="4"/>
      <c r="H35" s="4"/>
      <c r="I35" s="4"/>
      <c r="J35" s="4"/>
      <c r="K35" s="4"/>
      <c r="L35" s="4"/>
      <c r="M35" s="4"/>
      <c r="N35" s="4"/>
      <c r="O35" s="4"/>
      <c r="T35" s="115" t="s">
        <v>258</v>
      </c>
    </row>
    <row r="36" spans="1:46" ht="20.25" customHeight="1" x14ac:dyDescent="0.55000000000000004">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4">SUM(C36:N36)</f>
        <v>0</v>
      </c>
      <c r="T36" s="7" t="s">
        <v>33</v>
      </c>
      <c r="U36" s="7">
        <v>7004</v>
      </c>
      <c r="AA36" s="7" t="s">
        <v>190</v>
      </c>
      <c r="AB36" s="7" t="str">
        <f t="shared" ref="AB36:AB45" si="15">IF(A36="","",A36&amp;"-000000")</f>
        <v>7006-000000</v>
      </c>
      <c r="AC36" s="7">
        <v>582</v>
      </c>
      <c r="AD36" s="7" t="str">
        <f t="shared" ref="AD36:AD45" si="16">IF(LEN($O$1)=3,$O$1,IF(LEN($O$1)=2,0&amp;$O$1,IF(LEN($O$1)=1,0&amp;0&amp;$O$1,"ERROR")))</f>
        <v>069</v>
      </c>
      <c r="AG36" s="7">
        <v>110</v>
      </c>
      <c r="AH36" s="7" t="str">
        <f>Summary!$B$2</f>
        <v>AUD</v>
      </c>
      <c r="AI36" s="7">
        <f t="shared" ref="AI36:AT45" si="17">IF(C36="",0,C36)</f>
        <v>0</v>
      </c>
      <c r="AJ36" s="7">
        <f t="shared" si="17"/>
        <v>0</v>
      </c>
      <c r="AK36" s="7">
        <f t="shared" si="17"/>
        <v>0</v>
      </c>
      <c r="AL36" s="7">
        <f t="shared" si="17"/>
        <v>0</v>
      </c>
      <c r="AM36" s="7">
        <f t="shared" si="17"/>
        <v>0</v>
      </c>
      <c r="AN36" s="7">
        <f t="shared" si="17"/>
        <v>0</v>
      </c>
      <c r="AO36" s="7">
        <f t="shared" si="17"/>
        <v>0</v>
      </c>
      <c r="AP36" s="7">
        <f t="shared" si="17"/>
        <v>0</v>
      </c>
      <c r="AQ36" s="7">
        <f t="shared" si="17"/>
        <v>0</v>
      </c>
      <c r="AR36" s="7">
        <f t="shared" si="17"/>
        <v>0</v>
      </c>
      <c r="AS36" s="7">
        <f t="shared" si="17"/>
        <v>0</v>
      </c>
      <c r="AT36" s="7">
        <f t="shared" si="17"/>
        <v>0</v>
      </c>
    </row>
    <row r="37" spans="1:46" ht="20.25" customHeight="1" x14ac:dyDescent="0.55000000000000004">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4"/>
        <v>0</v>
      </c>
      <c r="T37" s="7" t="s">
        <v>35</v>
      </c>
      <c r="U37" s="7">
        <v>7006</v>
      </c>
      <c r="AA37" s="7" t="s">
        <v>190</v>
      </c>
      <c r="AB37" s="7" t="str">
        <f t="shared" si="15"/>
        <v>7008-000000</v>
      </c>
      <c r="AC37" s="7">
        <v>582</v>
      </c>
      <c r="AD37" s="7" t="str">
        <f t="shared" si="16"/>
        <v>069</v>
      </c>
      <c r="AG37" s="7">
        <v>110</v>
      </c>
      <c r="AH37" s="7" t="str">
        <f>Summary!$B$2</f>
        <v>AUD</v>
      </c>
      <c r="AI37" s="7">
        <f t="shared" si="17"/>
        <v>0</v>
      </c>
      <c r="AJ37" s="7">
        <f t="shared" si="17"/>
        <v>0</v>
      </c>
      <c r="AK37" s="7">
        <f t="shared" si="17"/>
        <v>0</v>
      </c>
      <c r="AL37" s="7">
        <f t="shared" si="17"/>
        <v>0</v>
      </c>
      <c r="AM37" s="7">
        <f t="shared" si="17"/>
        <v>0</v>
      </c>
      <c r="AN37" s="7">
        <f t="shared" si="17"/>
        <v>0</v>
      </c>
      <c r="AO37" s="7">
        <f t="shared" si="17"/>
        <v>0</v>
      </c>
      <c r="AP37" s="7">
        <f t="shared" si="17"/>
        <v>0</v>
      </c>
      <c r="AQ37" s="7">
        <f t="shared" si="17"/>
        <v>0</v>
      </c>
      <c r="AR37" s="7">
        <f t="shared" si="17"/>
        <v>0</v>
      </c>
      <c r="AS37" s="7">
        <f t="shared" si="17"/>
        <v>0</v>
      </c>
      <c r="AT37" s="7">
        <f t="shared" si="17"/>
        <v>0</v>
      </c>
    </row>
    <row r="38" spans="1:46" ht="20.25" customHeight="1" x14ac:dyDescent="0.55000000000000004">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4"/>
        <v>0</v>
      </c>
      <c r="T38" s="7" t="s">
        <v>37</v>
      </c>
      <c r="U38" s="7">
        <v>7008</v>
      </c>
      <c r="AA38" s="7" t="s">
        <v>190</v>
      </c>
      <c r="AB38" s="7" t="str">
        <f t="shared" si="15"/>
        <v>7010-000000</v>
      </c>
      <c r="AC38" s="7">
        <v>582</v>
      </c>
      <c r="AD38" s="7" t="str">
        <f t="shared" si="16"/>
        <v>069</v>
      </c>
      <c r="AG38" s="7">
        <v>110</v>
      </c>
      <c r="AH38" s="7" t="str">
        <f>Summary!$B$2</f>
        <v>AUD</v>
      </c>
      <c r="AI38" s="7">
        <f t="shared" si="17"/>
        <v>0</v>
      </c>
      <c r="AJ38" s="7">
        <f t="shared" si="17"/>
        <v>0</v>
      </c>
      <c r="AK38" s="7">
        <f t="shared" si="17"/>
        <v>0</v>
      </c>
      <c r="AL38" s="7">
        <f t="shared" si="17"/>
        <v>0</v>
      </c>
      <c r="AM38" s="7">
        <f t="shared" si="17"/>
        <v>0</v>
      </c>
      <c r="AN38" s="7">
        <f t="shared" si="17"/>
        <v>0</v>
      </c>
      <c r="AO38" s="7">
        <f t="shared" si="17"/>
        <v>0</v>
      </c>
      <c r="AP38" s="7">
        <f t="shared" si="17"/>
        <v>0</v>
      </c>
      <c r="AQ38" s="7">
        <f t="shared" si="17"/>
        <v>0</v>
      </c>
      <c r="AR38" s="7">
        <f t="shared" si="17"/>
        <v>0</v>
      </c>
      <c r="AS38" s="7">
        <f t="shared" si="17"/>
        <v>0</v>
      </c>
      <c r="AT38" s="7">
        <f t="shared" si="17"/>
        <v>0</v>
      </c>
    </row>
    <row r="39" spans="1:46" ht="20.25" customHeight="1" x14ac:dyDescent="0.55000000000000004">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4"/>
        <v>0</v>
      </c>
      <c r="T39" s="7" t="s">
        <v>39</v>
      </c>
      <c r="U39" s="7">
        <v>7010</v>
      </c>
      <c r="AA39" s="7" t="s">
        <v>190</v>
      </c>
      <c r="AB39" s="7" t="str">
        <f t="shared" si="15"/>
        <v>7012-000000</v>
      </c>
      <c r="AC39" s="7">
        <v>582</v>
      </c>
      <c r="AD39" s="7" t="str">
        <f t="shared" si="16"/>
        <v>069</v>
      </c>
      <c r="AG39" s="7">
        <v>110</v>
      </c>
      <c r="AH39" s="7" t="str">
        <f>Summary!$B$2</f>
        <v>AUD</v>
      </c>
      <c r="AI39" s="7">
        <f t="shared" si="17"/>
        <v>0</v>
      </c>
      <c r="AJ39" s="7">
        <f t="shared" si="17"/>
        <v>0</v>
      </c>
      <c r="AK39" s="7">
        <f t="shared" si="17"/>
        <v>0</v>
      </c>
      <c r="AL39" s="7">
        <f t="shared" si="17"/>
        <v>0</v>
      </c>
      <c r="AM39" s="7">
        <f t="shared" si="17"/>
        <v>0</v>
      </c>
      <c r="AN39" s="7">
        <f t="shared" si="17"/>
        <v>0</v>
      </c>
      <c r="AO39" s="7">
        <f t="shared" si="17"/>
        <v>0</v>
      </c>
      <c r="AP39" s="7">
        <f t="shared" si="17"/>
        <v>0</v>
      </c>
      <c r="AQ39" s="7">
        <f t="shared" si="17"/>
        <v>0</v>
      </c>
      <c r="AR39" s="7">
        <f t="shared" si="17"/>
        <v>0</v>
      </c>
      <c r="AS39" s="7">
        <f t="shared" si="17"/>
        <v>0</v>
      </c>
      <c r="AT39" s="7">
        <f t="shared" si="17"/>
        <v>0</v>
      </c>
    </row>
    <row r="40" spans="1:46" ht="20.25" customHeight="1" x14ac:dyDescent="0.55000000000000004">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4"/>
        <v>0</v>
      </c>
      <c r="T40" s="7" t="s">
        <v>41</v>
      </c>
      <c r="U40" s="7">
        <v>7012</v>
      </c>
      <c r="AA40" s="7" t="s">
        <v>190</v>
      </c>
      <c r="AB40" s="7" t="str">
        <f t="shared" si="15"/>
        <v>7036-000000</v>
      </c>
      <c r="AC40" s="7">
        <v>582</v>
      </c>
      <c r="AD40" s="7" t="str">
        <f t="shared" si="16"/>
        <v>069</v>
      </c>
      <c r="AG40" s="7">
        <v>110</v>
      </c>
      <c r="AH40" s="7" t="str">
        <f>Summary!$B$2</f>
        <v>AUD</v>
      </c>
      <c r="AI40" s="7">
        <f t="shared" si="17"/>
        <v>0</v>
      </c>
      <c r="AJ40" s="7">
        <f t="shared" si="17"/>
        <v>0</v>
      </c>
      <c r="AK40" s="7">
        <f t="shared" si="17"/>
        <v>0</v>
      </c>
      <c r="AL40" s="7">
        <f t="shared" si="17"/>
        <v>0</v>
      </c>
      <c r="AM40" s="7">
        <f t="shared" si="17"/>
        <v>0</v>
      </c>
      <c r="AN40" s="7">
        <f t="shared" si="17"/>
        <v>0</v>
      </c>
      <c r="AO40" s="7">
        <f t="shared" si="17"/>
        <v>0</v>
      </c>
      <c r="AP40" s="7">
        <f t="shared" si="17"/>
        <v>0</v>
      </c>
      <c r="AQ40" s="7">
        <f t="shared" si="17"/>
        <v>0</v>
      </c>
      <c r="AR40" s="7">
        <f t="shared" si="17"/>
        <v>0</v>
      </c>
      <c r="AS40" s="7">
        <f t="shared" si="17"/>
        <v>0</v>
      </c>
      <c r="AT40" s="7">
        <f t="shared" si="17"/>
        <v>0</v>
      </c>
    </row>
    <row r="41" spans="1:46" ht="20.25" customHeight="1" x14ac:dyDescent="0.55000000000000004">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4"/>
        <v>0</v>
      </c>
      <c r="T41" s="7" t="s">
        <v>43</v>
      </c>
      <c r="U41" s="7">
        <v>7014</v>
      </c>
      <c r="AA41" s="7" t="s">
        <v>190</v>
      </c>
      <c r="AB41" s="7" t="str">
        <f t="shared" si="15"/>
        <v>7044-000000</v>
      </c>
      <c r="AC41" s="7">
        <v>582</v>
      </c>
      <c r="AD41" s="7" t="str">
        <f t="shared" si="16"/>
        <v>069</v>
      </c>
      <c r="AG41" s="7">
        <v>110</v>
      </c>
      <c r="AH41" s="7" t="str">
        <f>Summary!$B$2</f>
        <v>AUD</v>
      </c>
      <c r="AI41" s="7">
        <f t="shared" si="17"/>
        <v>0</v>
      </c>
      <c r="AJ41" s="7">
        <f t="shared" si="17"/>
        <v>0</v>
      </c>
      <c r="AK41" s="7">
        <f t="shared" si="17"/>
        <v>0</v>
      </c>
      <c r="AL41" s="7">
        <f t="shared" si="17"/>
        <v>0</v>
      </c>
      <c r="AM41" s="7">
        <f t="shared" si="17"/>
        <v>0</v>
      </c>
      <c r="AN41" s="7">
        <f t="shared" si="17"/>
        <v>0</v>
      </c>
      <c r="AO41" s="7">
        <f t="shared" si="17"/>
        <v>0</v>
      </c>
      <c r="AP41" s="7">
        <f t="shared" si="17"/>
        <v>0</v>
      </c>
      <c r="AQ41" s="7">
        <f t="shared" si="17"/>
        <v>0</v>
      </c>
      <c r="AR41" s="7">
        <f t="shared" si="17"/>
        <v>0</v>
      </c>
      <c r="AS41" s="7">
        <f t="shared" si="17"/>
        <v>0</v>
      </c>
      <c r="AT41" s="7">
        <f t="shared" si="17"/>
        <v>0</v>
      </c>
    </row>
    <row r="42" spans="1:46" ht="20.25" customHeight="1" x14ac:dyDescent="0.55000000000000004">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c r="M42" s="120"/>
      <c r="N42" s="120"/>
      <c r="O42" s="4">
        <f t="shared" si="14"/>
        <v>0</v>
      </c>
      <c r="T42" s="7" t="s">
        <v>45</v>
      </c>
      <c r="U42" s="7">
        <v>7016</v>
      </c>
      <c r="AA42" s="7" t="s">
        <v>190</v>
      </c>
      <c r="AB42" s="7" t="str">
        <f t="shared" si="15"/>
        <v>7082-000000</v>
      </c>
      <c r="AC42" s="7">
        <v>582</v>
      </c>
      <c r="AD42" s="7" t="str">
        <f t="shared" si="16"/>
        <v>069</v>
      </c>
      <c r="AG42" s="7">
        <v>110</v>
      </c>
      <c r="AH42" s="7" t="str">
        <f>Summary!$B$2</f>
        <v>AUD</v>
      </c>
      <c r="AI42" s="7">
        <f t="shared" si="17"/>
        <v>0</v>
      </c>
      <c r="AJ42" s="7">
        <f t="shared" si="17"/>
        <v>0</v>
      </c>
      <c r="AK42" s="7">
        <f t="shared" si="17"/>
        <v>0</v>
      </c>
      <c r="AL42" s="7">
        <f t="shared" si="17"/>
        <v>0</v>
      </c>
      <c r="AM42" s="7">
        <f t="shared" si="17"/>
        <v>0</v>
      </c>
      <c r="AN42" s="7">
        <f t="shared" si="17"/>
        <v>0</v>
      </c>
      <c r="AO42" s="7">
        <f t="shared" si="17"/>
        <v>0</v>
      </c>
      <c r="AP42" s="7">
        <f t="shared" si="17"/>
        <v>0</v>
      </c>
      <c r="AQ42" s="7">
        <f t="shared" si="17"/>
        <v>0</v>
      </c>
      <c r="AR42" s="7">
        <f t="shared" si="17"/>
        <v>0</v>
      </c>
      <c r="AS42" s="7">
        <f t="shared" si="17"/>
        <v>0</v>
      </c>
      <c r="AT42" s="7">
        <f t="shared" si="17"/>
        <v>0</v>
      </c>
    </row>
    <row r="43" spans="1:46" ht="20.25" customHeight="1" x14ac:dyDescent="0.55000000000000004">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4"/>
        <v>0</v>
      </c>
      <c r="T43" s="7" t="s">
        <v>47</v>
      </c>
      <c r="U43" s="7">
        <v>7018</v>
      </c>
      <c r="AA43" s="7" t="s">
        <v>190</v>
      </c>
      <c r="AB43" s="7" t="str">
        <f t="shared" si="15"/>
        <v/>
      </c>
      <c r="AC43" s="7">
        <v>582</v>
      </c>
      <c r="AD43" s="7" t="str">
        <f t="shared" si="16"/>
        <v>069</v>
      </c>
      <c r="AG43" s="7">
        <v>110</v>
      </c>
      <c r="AH43" s="7" t="str">
        <f>Summary!$B$2</f>
        <v>AUD</v>
      </c>
      <c r="AI43" s="7">
        <f t="shared" si="17"/>
        <v>0</v>
      </c>
      <c r="AJ43" s="7">
        <f t="shared" si="17"/>
        <v>0</v>
      </c>
      <c r="AK43" s="7">
        <f t="shared" si="17"/>
        <v>0</v>
      </c>
      <c r="AL43" s="7">
        <f t="shared" si="17"/>
        <v>0</v>
      </c>
      <c r="AM43" s="7">
        <f t="shared" si="17"/>
        <v>0</v>
      </c>
      <c r="AN43" s="7">
        <f t="shared" si="17"/>
        <v>0</v>
      </c>
      <c r="AO43" s="7">
        <f t="shared" si="17"/>
        <v>0</v>
      </c>
      <c r="AP43" s="7">
        <f t="shared" si="17"/>
        <v>0</v>
      </c>
      <c r="AQ43" s="7">
        <f t="shared" si="17"/>
        <v>0</v>
      </c>
      <c r="AR43" s="7">
        <f t="shared" si="17"/>
        <v>0</v>
      </c>
      <c r="AS43" s="7">
        <f t="shared" si="17"/>
        <v>0</v>
      </c>
      <c r="AT43" s="7">
        <f t="shared" si="17"/>
        <v>0</v>
      </c>
    </row>
    <row r="44" spans="1:46" ht="20.25" customHeight="1" x14ac:dyDescent="0.55000000000000004">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4"/>
        <v>0</v>
      </c>
      <c r="T44" s="7" t="s">
        <v>49</v>
      </c>
      <c r="U44" s="7">
        <v>7020</v>
      </c>
      <c r="AA44" s="7" t="s">
        <v>190</v>
      </c>
      <c r="AB44" s="7" t="str">
        <f t="shared" si="15"/>
        <v/>
      </c>
      <c r="AC44" s="7">
        <v>582</v>
      </c>
      <c r="AD44" s="7" t="str">
        <f t="shared" si="16"/>
        <v>069</v>
      </c>
      <c r="AG44" s="7">
        <v>110</v>
      </c>
      <c r="AH44" s="7" t="str">
        <f>Summary!$B$2</f>
        <v>AUD</v>
      </c>
      <c r="AI44" s="7">
        <f t="shared" si="17"/>
        <v>0</v>
      </c>
      <c r="AJ44" s="7">
        <f t="shared" si="17"/>
        <v>0</v>
      </c>
      <c r="AK44" s="7">
        <f t="shared" si="17"/>
        <v>0</v>
      </c>
      <c r="AL44" s="7">
        <f t="shared" si="17"/>
        <v>0</v>
      </c>
      <c r="AM44" s="7">
        <f t="shared" si="17"/>
        <v>0</v>
      </c>
      <c r="AN44" s="7">
        <f t="shared" si="17"/>
        <v>0</v>
      </c>
      <c r="AO44" s="7">
        <f t="shared" si="17"/>
        <v>0</v>
      </c>
      <c r="AP44" s="7">
        <f t="shared" si="17"/>
        <v>0</v>
      </c>
      <c r="AQ44" s="7">
        <f t="shared" si="17"/>
        <v>0</v>
      </c>
      <c r="AR44" s="7">
        <f t="shared" si="17"/>
        <v>0</v>
      </c>
      <c r="AS44" s="7">
        <f t="shared" si="17"/>
        <v>0</v>
      </c>
      <c r="AT44" s="7">
        <f t="shared" si="17"/>
        <v>0</v>
      </c>
    </row>
    <row r="45" spans="1:46" ht="20.25" customHeight="1" x14ac:dyDescent="0.55000000000000004">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4"/>
        <v>0</v>
      </c>
      <c r="T45" s="7" t="s">
        <v>51</v>
      </c>
      <c r="U45" s="7">
        <v>7022</v>
      </c>
      <c r="AA45" s="7" t="s">
        <v>190</v>
      </c>
      <c r="AB45" s="7" t="str">
        <f t="shared" si="15"/>
        <v/>
      </c>
      <c r="AC45" s="7">
        <v>582</v>
      </c>
      <c r="AD45" s="7" t="str">
        <f t="shared" si="16"/>
        <v>069</v>
      </c>
      <c r="AG45" s="7">
        <v>110</v>
      </c>
      <c r="AH45" s="7" t="str">
        <f>Summary!$B$2</f>
        <v>AUD</v>
      </c>
      <c r="AI45" s="7">
        <f t="shared" si="17"/>
        <v>0</v>
      </c>
      <c r="AJ45" s="7">
        <f t="shared" si="17"/>
        <v>0</v>
      </c>
      <c r="AK45" s="7">
        <f t="shared" si="17"/>
        <v>0</v>
      </c>
      <c r="AL45" s="7">
        <f t="shared" si="17"/>
        <v>0</v>
      </c>
      <c r="AM45" s="7">
        <f t="shared" si="17"/>
        <v>0</v>
      </c>
      <c r="AN45" s="7">
        <f t="shared" si="17"/>
        <v>0</v>
      </c>
      <c r="AO45" s="7">
        <f t="shared" si="17"/>
        <v>0</v>
      </c>
      <c r="AP45" s="7">
        <f t="shared" si="17"/>
        <v>0</v>
      </c>
      <c r="AQ45" s="7">
        <f t="shared" si="17"/>
        <v>0</v>
      </c>
      <c r="AR45" s="7">
        <f t="shared" si="17"/>
        <v>0</v>
      </c>
      <c r="AS45" s="7">
        <f t="shared" si="17"/>
        <v>0</v>
      </c>
      <c r="AT45" s="7">
        <f t="shared" si="17"/>
        <v>0</v>
      </c>
    </row>
    <row r="46" spans="1:46" ht="20.25" customHeight="1" x14ac:dyDescent="0.55000000000000004">
      <c r="A46" s="61" t="s">
        <v>334</v>
      </c>
      <c r="B46" s="63"/>
      <c r="C46" s="64">
        <f>SUM(C36:C45)</f>
        <v>0</v>
      </c>
      <c r="D46" s="64">
        <f t="shared" ref="D46:O46" si="18">SUM(D36:D45)</f>
        <v>0</v>
      </c>
      <c r="E46" s="64">
        <f t="shared" si="18"/>
        <v>0</v>
      </c>
      <c r="F46" s="64">
        <f t="shared" si="18"/>
        <v>0</v>
      </c>
      <c r="G46" s="64">
        <f t="shared" si="18"/>
        <v>0</v>
      </c>
      <c r="H46" s="64">
        <f t="shared" si="18"/>
        <v>0</v>
      </c>
      <c r="I46" s="64">
        <f t="shared" si="18"/>
        <v>0</v>
      </c>
      <c r="J46" s="64">
        <f t="shared" si="18"/>
        <v>0</v>
      </c>
      <c r="K46" s="64">
        <f t="shared" si="18"/>
        <v>0</v>
      </c>
      <c r="L46" s="64">
        <f t="shared" si="18"/>
        <v>0</v>
      </c>
      <c r="M46" s="64">
        <f t="shared" si="18"/>
        <v>0</v>
      </c>
      <c r="N46" s="64">
        <f t="shared" si="18"/>
        <v>0</v>
      </c>
      <c r="O46" s="64">
        <f t="shared" si="18"/>
        <v>0</v>
      </c>
      <c r="T46" s="7" t="s">
        <v>53</v>
      </c>
      <c r="U46" s="7">
        <v>7024</v>
      </c>
    </row>
    <row r="47" spans="1:46" ht="20.65" x14ac:dyDescent="0.6">
      <c r="A47" s="58"/>
      <c r="B47" s="59"/>
      <c r="C47" s="56"/>
      <c r="D47" s="4"/>
      <c r="E47" s="4"/>
      <c r="F47" s="4"/>
      <c r="G47" s="4"/>
      <c r="H47" s="4"/>
      <c r="I47" s="4"/>
      <c r="J47" s="4"/>
      <c r="K47" s="4"/>
      <c r="L47" s="4"/>
      <c r="M47" s="4"/>
      <c r="N47" s="4"/>
      <c r="O47" s="4"/>
    </row>
    <row r="48" spans="1:46" ht="20.25" x14ac:dyDescent="0.55000000000000004">
      <c r="A48" s="61" t="s">
        <v>298</v>
      </c>
      <c r="B48" s="63"/>
      <c r="C48" s="4"/>
      <c r="D48" s="4"/>
      <c r="E48" s="4"/>
      <c r="F48" s="4"/>
      <c r="G48" s="4"/>
      <c r="H48" s="4"/>
      <c r="I48" s="4"/>
      <c r="J48" s="4"/>
      <c r="K48" s="4"/>
      <c r="L48" s="4"/>
      <c r="M48" s="4"/>
      <c r="N48" s="4"/>
      <c r="O48" s="4"/>
      <c r="T48" s="115" t="s">
        <v>258</v>
      </c>
    </row>
    <row r="49" spans="1:46" ht="20.25" customHeight="1" x14ac:dyDescent="0.55000000000000004">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9">SUM(C49:N49)</f>
        <v>0</v>
      </c>
      <c r="T49" s="7" t="s">
        <v>33</v>
      </c>
      <c r="U49" s="7">
        <v>7004</v>
      </c>
      <c r="AA49" s="7" t="s">
        <v>190</v>
      </c>
      <c r="AB49" s="7" t="str">
        <f t="shared" ref="AB49:AB58" si="20">IF(A49="","",A49&amp;"-000000")</f>
        <v>7006-000000</v>
      </c>
      <c r="AC49" s="7">
        <v>583</v>
      </c>
      <c r="AD49" s="7" t="str">
        <f t="shared" ref="AD49:AD58" si="21">IF(LEN($O$1)=3,$O$1,IF(LEN($O$1)=2,0&amp;$O$1,IF(LEN($O$1)=1,0&amp;0&amp;$O$1,"ERROR")))</f>
        <v>069</v>
      </c>
      <c r="AG49" s="7">
        <v>110</v>
      </c>
      <c r="AH49" s="7" t="str">
        <f>Summary!$B$2</f>
        <v>AUD</v>
      </c>
      <c r="AI49" s="7">
        <f t="shared" ref="AI49:AT58" si="22">IF(C49="",0,C49)</f>
        <v>0</v>
      </c>
      <c r="AJ49" s="7">
        <f t="shared" si="22"/>
        <v>0</v>
      </c>
      <c r="AK49" s="7">
        <f t="shared" si="22"/>
        <v>0</v>
      </c>
      <c r="AL49" s="7">
        <f t="shared" si="22"/>
        <v>0</v>
      </c>
      <c r="AM49" s="7">
        <f t="shared" si="22"/>
        <v>0</v>
      </c>
      <c r="AN49" s="7">
        <f t="shared" si="22"/>
        <v>0</v>
      </c>
      <c r="AO49" s="7">
        <f t="shared" si="22"/>
        <v>0</v>
      </c>
      <c r="AP49" s="7">
        <f t="shared" si="22"/>
        <v>0</v>
      </c>
      <c r="AQ49" s="7">
        <f t="shared" si="22"/>
        <v>0</v>
      </c>
      <c r="AR49" s="7">
        <f t="shared" si="22"/>
        <v>0</v>
      </c>
      <c r="AS49" s="7">
        <f t="shared" si="22"/>
        <v>0</v>
      </c>
      <c r="AT49" s="7">
        <f t="shared" si="22"/>
        <v>0</v>
      </c>
    </row>
    <row r="50" spans="1:46" ht="20.25" customHeight="1" x14ac:dyDescent="0.55000000000000004">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9"/>
        <v>0</v>
      </c>
      <c r="T50" s="7" t="s">
        <v>35</v>
      </c>
      <c r="U50" s="7">
        <v>7006</v>
      </c>
      <c r="AA50" s="7" t="s">
        <v>190</v>
      </c>
      <c r="AB50" s="7" t="str">
        <f t="shared" si="20"/>
        <v>7008-000000</v>
      </c>
      <c r="AC50" s="7">
        <v>583</v>
      </c>
      <c r="AD50" s="7" t="str">
        <f t="shared" si="21"/>
        <v>069</v>
      </c>
      <c r="AG50" s="7">
        <v>110</v>
      </c>
      <c r="AH50" s="7" t="str">
        <f>Summary!$B$2</f>
        <v>AUD</v>
      </c>
      <c r="AI50" s="7">
        <f t="shared" si="22"/>
        <v>0</v>
      </c>
      <c r="AJ50" s="7">
        <f t="shared" si="22"/>
        <v>0</v>
      </c>
      <c r="AK50" s="7">
        <f t="shared" si="22"/>
        <v>0</v>
      </c>
      <c r="AL50" s="7">
        <f t="shared" si="22"/>
        <v>0</v>
      </c>
      <c r="AM50" s="7">
        <f t="shared" si="22"/>
        <v>0</v>
      </c>
      <c r="AN50" s="7">
        <f t="shared" si="22"/>
        <v>0</v>
      </c>
      <c r="AO50" s="7">
        <f t="shared" si="22"/>
        <v>0</v>
      </c>
      <c r="AP50" s="7">
        <f t="shared" si="22"/>
        <v>0</v>
      </c>
      <c r="AQ50" s="7">
        <f t="shared" si="22"/>
        <v>0</v>
      </c>
      <c r="AR50" s="7">
        <f t="shared" si="22"/>
        <v>0</v>
      </c>
      <c r="AS50" s="7">
        <f t="shared" si="22"/>
        <v>0</v>
      </c>
      <c r="AT50" s="7">
        <f t="shared" si="22"/>
        <v>0</v>
      </c>
    </row>
    <row r="51" spans="1:46" ht="20.25" customHeight="1" x14ac:dyDescent="0.55000000000000004">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9"/>
        <v>0</v>
      </c>
      <c r="T51" s="7" t="s">
        <v>37</v>
      </c>
      <c r="U51" s="7">
        <v>7008</v>
      </c>
      <c r="AA51" s="7" t="s">
        <v>190</v>
      </c>
      <c r="AB51" s="7" t="str">
        <f t="shared" si="20"/>
        <v>7010-000000</v>
      </c>
      <c r="AC51" s="7">
        <v>583</v>
      </c>
      <c r="AD51" s="7" t="str">
        <f t="shared" si="21"/>
        <v>069</v>
      </c>
      <c r="AG51" s="7">
        <v>110</v>
      </c>
      <c r="AH51" s="7" t="str">
        <f>Summary!$B$2</f>
        <v>AUD</v>
      </c>
      <c r="AI51" s="7">
        <f t="shared" si="22"/>
        <v>0</v>
      </c>
      <c r="AJ51" s="7">
        <f t="shared" si="22"/>
        <v>0</v>
      </c>
      <c r="AK51" s="7">
        <f t="shared" si="22"/>
        <v>0</v>
      </c>
      <c r="AL51" s="7">
        <f t="shared" si="22"/>
        <v>0</v>
      </c>
      <c r="AM51" s="7">
        <f t="shared" si="22"/>
        <v>0</v>
      </c>
      <c r="AN51" s="7">
        <f t="shared" si="22"/>
        <v>0</v>
      </c>
      <c r="AO51" s="7">
        <f t="shared" si="22"/>
        <v>0</v>
      </c>
      <c r="AP51" s="7">
        <f t="shared" si="22"/>
        <v>0</v>
      </c>
      <c r="AQ51" s="7">
        <f t="shared" si="22"/>
        <v>0</v>
      </c>
      <c r="AR51" s="7">
        <f t="shared" si="22"/>
        <v>0</v>
      </c>
      <c r="AS51" s="7">
        <f t="shared" si="22"/>
        <v>0</v>
      </c>
      <c r="AT51" s="7">
        <f t="shared" si="22"/>
        <v>0</v>
      </c>
    </row>
    <row r="52" spans="1:46" ht="20.25" customHeight="1" x14ac:dyDescent="0.55000000000000004">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9"/>
        <v>0</v>
      </c>
      <c r="T52" s="7" t="s">
        <v>39</v>
      </c>
      <c r="U52" s="7">
        <v>7010</v>
      </c>
      <c r="AA52" s="7" t="s">
        <v>190</v>
      </c>
      <c r="AB52" s="7" t="str">
        <f t="shared" si="20"/>
        <v>7012-000000</v>
      </c>
      <c r="AC52" s="7">
        <v>583</v>
      </c>
      <c r="AD52" s="7" t="str">
        <f t="shared" si="21"/>
        <v>069</v>
      </c>
      <c r="AG52" s="7">
        <v>110</v>
      </c>
      <c r="AH52" s="7" t="str">
        <f>Summary!$B$2</f>
        <v>AUD</v>
      </c>
      <c r="AI52" s="7">
        <f t="shared" si="22"/>
        <v>0</v>
      </c>
      <c r="AJ52" s="7">
        <f t="shared" si="22"/>
        <v>0</v>
      </c>
      <c r="AK52" s="7">
        <f t="shared" si="22"/>
        <v>0</v>
      </c>
      <c r="AL52" s="7">
        <f t="shared" si="22"/>
        <v>0</v>
      </c>
      <c r="AM52" s="7">
        <f t="shared" si="22"/>
        <v>0</v>
      </c>
      <c r="AN52" s="7">
        <f t="shared" si="22"/>
        <v>0</v>
      </c>
      <c r="AO52" s="7">
        <f t="shared" si="22"/>
        <v>0</v>
      </c>
      <c r="AP52" s="7">
        <f t="shared" si="22"/>
        <v>0</v>
      </c>
      <c r="AQ52" s="7">
        <f t="shared" si="22"/>
        <v>0</v>
      </c>
      <c r="AR52" s="7">
        <f t="shared" si="22"/>
        <v>0</v>
      </c>
      <c r="AS52" s="7">
        <f t="shared" si="22"/>
        <v>0</v>
      </c>
      <c r="AT52" s="7">
        <f t="shared" si="22"/>
        <v>0</v>
      </c>
    </row>
    <row r="53" spans="1:46" ht="20.25" customHeight="1" x14ac:dyDescent="0.55000000000000004">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9"/>
        <v>0</v>
      </c>
      <c r="T53" s="7" t="s">
        <v>41</v>
      </c>
      <c r="U53" s="7">
        <v>7012</v>
      </c>
      <c r="AA53" s="7" t="s">
        <v>190</v>
      </c>
      <c r="AB53" s="7" t="str">
        <f t="shared" si="20"/>
        <v>7036-000000</v>
      </c>
      <c r="AC53" s="7">
        <v>583</v>
      </c>
      <c r="AD53" s="7" t="str">
        <f t="shared" si="21"/>
        <v>069</v>
      </c>
      <c r="AG53" s="7">
        <v>110</v>
      </c>
      <c r="AH53" s="7" t="str">
        <f>Summary!$B$2</f>
        <v>AUD</v>
      </c>
      <c r="AI53" s="7">
        <f t="shared" si="22"/>
        <v>0</v>
      </c>
      <c r="AJ53" s="7">
        <f t="shared" si="22"/>
        <v>0</v>
      </c>
      <c r="AK53" s="7">
        <f t="shared" si="22"/>
        <v>0</v>
      </c>
      <c r="AL53" s="7">
        <f t="shared" si="22"/>
        <v>0</v>
      </c>
      <c r="AM53" s="7">
        <f t="shared" si="22"/>
        <v>0</v>
      </c>
      <c r="AN53" s="7">
        <f t="shared" si="22"/>
        <v>0</v>
      </c>
      <c r="AO53" s="7">
        <f t="shared" si="22"/>
        <v>0</v>
      </c>
      <c r="AP53" s="7">
        <f t="shared" si="22"/>
        <v>0</v>
      </c>
      <c r="AQ53" s="7">
        <f t="shared" si="22"/>
        <v>0</v>
      </c>
      <c r="AR53" s="7">
        <f t="shared" si="22"/>
        <v>0</v>
      </c>
      <c r="AS53" s="7">
        <f t="shared" si="22"/>
        <v>0</v>
      </c>
      <c r="AT53" s="7">
        <f t="shared" si="22"/>
        <v>0</v>
      </c>
    </row>
    <row r="54" spans="1:46" ht="20.25" customHeight="1" x14ac:dyDescent="0.55000000000000004">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9"/>
        <v>0</v>
      </c>
      <c r="T54" s="7" t="s">
        <v>43</v>
      </c>
      <c r="U54" s="7">
        <v>7014</v>
      </c>
      <c r="AA54" s="7" t="s">
        <v>190</v>
      </c>
      <c r="AB54" s="7" t="str">
        <f t="shared" si="20"/>
        <v>7044-000000</v>
      </c>
      <c r="AC54" s="7">
        <v>583</v>
      </c>
      <c r="AD54" s="7" t="str">
        <f t="shared" si="21"/>
        <v>069</v>
      </c>
      <c r="AG54" s="7">
        <v>110</v>
      </c>
      <c r="AH54" s="7" t="str">
        <f>Summary!$B$2</f>
        <v>AUD</v>
      </c>
      <c r="AI54" s="7">
        <f t="shared" si="22"/>
        <v>0</v>
      </c>
      <c r="AJ54" s="7">
        <f t="shared" si="22"/>
        <v>0</v>
      </c>
      <c r="AK54" s="7">
        <f t="shared" si="22"/>
        <v>0</v>
      </c>
      <c r="AL54" s="7">
        <f t="shared" si="22"/>
        <v>0</v>
      </c>
      <c r="AM54" s="7">
        <f t="shared" si="22"/>
        <v>0</v>
      </c>
      <c r="AN54" s="7">
        <f t="shared" si="22"/>
        <v>0</v>
      </c>
      <c r="AO54" s="7">
        <f t="shared" si="22"/>
        <v>0</v>
      </c>
      <c r="AP54" s="7">
        <f t="shared" si="22"/>
        <v>0</v>
      </c>
      <c r="AQ54" s="7">
        <f t="shared" si="22"/>
        <v>0</v>
      </c>
      <c r="AR54" s="7">
        <f t="shared" si="22"/>
        <v>0</v>
      </c>
      <c r="AS54" s="7">
        <f t="shared" si="22"/>
        <v>0</v>
      </c>
      <c r="AT54" s="7">
        <f t="shared" si="22"/>
        <v>0</v>
      </c>
    </row>
    <row r="55" spans="1:46" ht="20.25" customHeight="1" x14ac:dyDescent="0.55000000000000004">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c r="K55" s="120"/>
      <c r="L55" s="120"/>
      <c r="M55" s="120"/>
      <c r="N55" s="120"/>
      <c r="O55" s="4">
        <f t="shared" si="19"/>
        <v>0</v>
      </c>
      <c r="T55" s="7" t="s">
        <v>45</v>
      </c>
      <c r="U55" s="7">
        <v>7016</v>
      </c>
      <c r="AA55" s="7" t="s">
        <v>190</v>
      </c>
      <c r="AB55" s="7" t="str">
        <f t="shared" si="20"/>
        <v>7082-000000</v>
      </c>
      <c r="AC55" s="7">
        <v>583</v>
      </c>
      <c r="AD55" s="7" t="str">
        <f t="shared" si="21"/>
        <v>069</v>
      </c>
      <c r="AG55" s="7">
        <v>110</v>
      </c>
      <c r="AH55" s="7" t="str">
        <f>Summary!$B$2</f>
        <v>AUD</v>
      </c>
      <c r="AI55" s="7">
        <f t="shared" si="22"/>
        <v>0</v>
      </c>
      <c r="AJ55" s="7">
        <f t="shared" si="22"/>
        <v>0</v>
      </c>
      <c r="AK55" s="7">
        <f t="shared" si="22"/>
        <v>0</v>
      </c>
      <c r="AL55" s="7">
        <f t="shared" si="22"/>
        <v>0</v>
      </c>
      <c r="AM55" s="7">
        <f t="shared" si="22"/>
        <v>0</v>
      </c>
      <c r="AN55" s="7">
        <f t="shared" si="22"/>
        <v>0</v>
      </c>
      <c r="AO55" s="7">
        <f t="shared" si="22"/>
        <v>0</v>
      </c>
      <c r="AP55" s="7">
        <f t="shared" si="22"/>
        <v>0</v>
      </c>
      <c r="AQ55" s="7">
        <f t="shared" si="22"/>
        <v>0</v>
      </c>
      <c r="AR55" s="7">
        <f t="shared" si="22"/>
        <v>0</v>
      </c>
      <c r="AS55" s="7">
        <f t="shared" si="22"/>
        <v>0</v>
      </c>
      <c r="AT55" s="7">
        <f t="shared" si="22"/>
        <v>0</v>
      </c>
    </row>
    <row r="56" spans="1:46" ht="20.25" customHeight="1" x14ac:dyDescent="0.55000000000000004">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9"/>
        <v>0</v>
      </c>
      <c r="T56" s="7" t="s">
        <v>47</v>
      </c>
      <c r="U56" s="7">
        <v>7018</v>
      </c>
      <c r="AA56" s="7" t="s">
        <v>190</v>
      </c>
      <c r="AB56" s="7" t="str">
        <f t="shared" si="20"/>
        <v/>
      </c>
      <c r="AC56" s="7">
        <v>583</v>
      </c>
      <c r="AD56" s="7" t="str">
        <f t="shared" si="21"/>
        <v>069</v>
      </c>
      <c r="AG56" s="7">
        <v>110</v>
      </c>
      <c r="AH56" s="7" t="str">
        <f>Summary!$B$2</f>
        <v>AUD</v>
      </c>
      <c r="AI56" s="7">
        <f t="shared" si="22"/>
        <v>0</v>
      </c>
      <c r="AJ56" s="7">
        <f t="shared" si="22"/>
        <v>0</v>
      </c>
      <c r="AK56" s="7">
        <f t="shared" si="22"/>
        <v>0</v>
      </c>
      <c r="AL56" s="7">
        <f t="shared" si="22"/>
        <v>0</v>
      </c>
      <c r="AM56" s="7">
        <f t="shared" si="22"/>
        <v>0</v>
      </c>
      <c r="AN56" s="7">
        <f t="shared" si="22"/>
        <v>0</v>
      </c>
      <c r="AO56" s="7">
        <f t="shared" si="22"/>
        <v>0</v>
      </c>
      <c r="AP56" s="7">
        <f t="shared" si="22"/>
        <v>0</v>
      </c>
      <c r="AQ56" s="7">
        <f t="shared" si="22"/>
        <v>0</v>
      </c>
      <c r="AR56" s="7">
        <f t="shared" si="22"/>
        <v>0</v>
      </c>
      <c r="AS56" s="7">
        <f t="shared" si="22"/>
        <v>0</v>
      </c>
      <c r="AT56" s="7">
        <f t="shared" si="22"/>
        <v>0</v>
      </c>
    </row>
    <row r="57" spans="1:46" ht="20.25" customHeight="1" x14ac:dyDescent="0.55000000000000004">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9"/>
        <v>0</v>
      </c>
      <c r="T57" s="7" t="s">
        <v>49</v>
      </c>
      <c r="U57" s="7">
        <v>7020</v>
      </c>
      <c r="AA57" s="7" t="s">
        <v>190</v>
      </c>
      <c r="AB57" s="7" t="str">
        <f t="shared" si="20"/>
        <v/>
      </c>
      <c r="AC57" s="7">
        <v>583</v>
      </c>
      <c r="AD57" s="7" t="str">
        <f t="shared" si="21"/>
        <v>069</v>
      </c>
      <c r="AG57" s="7">
        <v>110</v>
      </c>
      <c r="AH57" s="7" t="str">
        <f>Summary!$B$2</f>
        <v>AUD</v>
      </c>
      <c r="AI57" s="7">
        <f t="shared" si="22"/>
        <v>0</v>
      </c>
      <c r="AJ57" s="7">
        <f t="shared" si="22"/>
        <v>0</v>
      </c>
      <c r="AK57" s="7">
        <f t="shared" si="22"/>
        <v>0</v>
      </c>
      <c r="AL57" s="7">
        <f t="shared" si="22"/>
        <v>0</v>
      </c>
      <c r="AM57" s="7">
        <f t="shared" si="22"/>
        <v>0</v>
      </c>
      <c r="AN57" s="7">
        <f t="shared" si="22"/>
        <v>0</v>
      </c>
      <c r="AO57" s="7">
        <f t="shared" si="22"/>
        <v>0</v>
      </c>
      <c r="AP57" s="7">
        <f t="shared" si="22"/>
        <v>0</v>
      </c>
      <c r="AQ57" s="7">
        <f t="shared" si="22"/>
        <v>0</v>
      </c>
      <c r="AR57" s="7">
        <f t="shared" si="22"/>
        <v>0</v>
      </c>
      <c r="AS57" s="7">
        <f t="shared" si="22"/>
        <v>0</v>
      </c>
      <c r="AT57" s="7">
        <f t="shared" si="22"/>
        <v>0</v>
      </c>
    </row>
    <row r="58" spans="1:46" ht="20.25" customHeight="1" x14ac:dyDescent="0.55000000000000004">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9"/>
        <v>0</v>
      </c>
      <c r="T58" s="7" t="s">
        <v>51</v>
      </c>
      <c r="U58" s="7">
        <v>7022</v>
      </c>
      <c r="AA58" s="7" t="s">
        <v>190</v>
      </c>
      <c r="AB58" s="7" t="str">
        <f t="shared" si="20"/>
        <v/>
      </c>
      <c r="AC58" s="7">
        <v>583</v>
      </c>
      <c r="AD58" s="7" t="str">
        <f t="shared" si="21"/>
        <v>069</v>
      </c>
      <c r="AG58" s="7">
        <v>110</v>
      </c>
      <c r="AH58" s="7" t="str">
        <f>Summary!$B$2</f>
        <v>AUD</v>
      </c>
      <c r="AI58" s="7">
        <f t="shared" si="22"/>
        <v>0</v>
      </c>
      <c r="AJ58" s="7">
        <f t="shared" si="22"/>
        <v>0</v>
      </c>
      <c r="AK58" s="7">
        <f t="shared" si="22"/>
        <v>0</v>
      </c>
      <c r="AL58" s="7">
        <f t="shared" si="22"/>
        <v>0</v>
      </c>
      <c r="AM58" s="7">
        <f t="shared" si="22"/>
        <v>0</v>
      </c>
      <c r="AN58" s="7">
        <f t="shared" si="22"/>
        <v>0</v>
      </c>
      <c r="AO58" s="7">
        <f t="shared" si="22"/>
        <v>0</v>
      </c>
      <c r="AP58" s="7">
        <f t="shared" si="22"/>
        <v>0</v>
      </c>
      <c r="AQ58" s="7">
        <f t="shared" si="22"/>
        <v>0</v>
      </c>
      <c r="AR58" s="7">
        <f t="shared" si="22"/>
        <v>0</v>
      </c>
      <c r="AS58" s="7">
        <f t="shared" si="22"/>
        <v>0</v>
      </c>
      <c r="AT58" s="7">
        <f t="shared" si="22"/>
        <v>0</v>
      </c>
    </row>
    <row r="59" spans="1:46" ht="20.25" customHeight="1" x14ac:dyDescent="0.55000000000000004">
      <c r="A59" s="61" t="s">
        <v>335</v>
      </c>
      <c r="B59" s="63"/>
      <c r="C59" s="64">
        <f>SUM(C49:C58)</f>
        <v>0</v>
      </c>
      <c r="D59" s="64">
        <f t="shared" ref="D59:O59" si="23">SUM(D49:D58)</f>
        <v>0</v>
      </c>
      <c r="E59" s="64">
        <f t="shared" si="23"/>
        <v>0</v>
      </c>
      <c r="F59" s="64">
        <f t="shared" si="23"/>
        <v>0</v>
      </c>
      <c r="G59" s="64">
        <f t="shared" si="23"/>
        <v>0</v>
      </c>
      <c r="H59" s="64">
        <f t="shared" si="23"/>
        <v>0</v>
      </c>
      <c r="I59" s="64">
        <f t="shared" si="23"/>
        <v>0</v>
      </c>
      <c r="J59" s="64">
        <f t="shared" si="23"/>
        <v>0</v>
      </c>
      <c r="K59" s="64">
        <f t="shared" si="23"/>
        <v>0</v>
      </c>
      <c r="L59" s="64">
        <f t="shared" si="23"/>
        <v>0</v>
      </c>
      <c r="M59" s="64">
        <f t="shared" si="23"/>
        <v>0</v>
      </c>
      <c r="N59" s="64">
        <f t="shared" si="23"/>
        <v>0</v>
      </c>
      <c r="O59" s="64">
        <f t="shared" si="23"/>
        <v>0</v>
      </c>
      <c r="T59" s="7" t="s">
        <v>53</v>
      </c>
      <c r="U59" s="7">
        <v>7024</v>
      </c>
    </row>
    <row r="60" spans="1:46" ht="20.65" x14ac:dyDescent="0.6">
      <c r="A60" s="58"/>
      <c r="B60" s="59"/>
      <c r="C60" s="56"/>
      <c r="D60" s="4"/>
      <c r="E60" s="4"/>
      <c r="F60" s="4"/>
      <c r="G60" s="4"/>
      <c r="H60" s="4"/>
      <c r="I60" s="4"/>
      <c r="J60" s="4"/>
      <c r="K60" s="4"/>
      <c r="L60" s="4"/>
      <c r="M60" s="4"/>
      <c r="N60" s="4"/>
      <c r="O60" s="4"/>
    </row>
    <row r="61" spans="1:46" ht="20.25" x14ac:dyDescent="0.55000000000000004">
      <c r="A61" s="61" t="s">
        <v>299</v>
      </c>
      <c r="B61" s="63"/>
      <c r="C61" s="4"/>
      <c r="D61" s="4"/>
      <c r="E61" s="4"/>
      <c r="F61" s="4"/>
      <c r="G61" s="4"/>
      <c r="H61" s="4"/>
      <c r="I61" s="4"/>
      <c r="J61" s="4"/>
      <c r="K61" s="4"/>
      <c r="L61" s="4"/>
      <c r="M61" s="4"/>
      <c r="N61" s="4"/>
      <c r="O61" s="4"/>
      <c r="T61" s="115" t="s">
        <v>258</v>
      </c>
    </row>
    <row r="62" spans="1:46" ht="20.25" customHeight="1" x14ac:dyDescent="0.55000000000000004">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4">SUM(C62:N62)</f>
        <v>0</v>
      </c>
      <c r="T62" s="7" t="s">
        <v>33</v>
      </c>
      <c r="U62" s="7">
        <v>7004</v>
      </c>
      <c r="AA62" s="7" t="s">
        <v>190</v>
      </c>
      <c r="AB62" s="7" t="str">
        <f t="shared" ref="AB62:AB71" si="25">IF(A62="","",A62&amp;"-000000")</f>
        <v>7006-000000</v>
      </c>
      <c r="AC62" s="7">
        <v>584</v>
      </c>
      <c r="AD62" s="7" t="str">
        <f t="shared" ref="AD62:AD71" si="26">IF(LEN($O$1)=3,$O$1,IF(LEN($O$1)=2,0&amp;$O$1,IF(LEN($O$1)=1,0&amp;0&amp;$O$1,"ERROR")))</f>
        <v>069</v>
      </c>
      <c r="AG62" s="7">
        <v>110</v>
      </c>
      <c r="AH62" s="7" t="str">
        <f>Summary!$B$2</f>
        <v>AUD</v>
      </c>
      <c r="AI62" s="7">
        <f t="shared" ref="AI62:AI71" si="27">IF(C62="",0,C62)</f>
        <v>0</v>
      </c>
      <c r="AJ62" s="7">
        <f t="shared" ref="AJ62:AJ71" si="28">IF(D62="",0,D62)</f>
        <v>0</v>
      </c>
      <c r="AK62" s="7">
        <f t="shared" ref="AK62:AK71" si="29">IF(E62="",0,E62)</f>
        <v>0</v>
      </c>
      <c r="AL62" s="7">
        <f t="shared" ref="AL62:AL71" si="30">IF(F62="",0,F62)</f>
        <v>0</v>
      </c>
      <c r="AM62" s="7">
        <f t="shared" ref="AM62:AM71" si="31">IF(G62="",0,G62)</f>
        <v>0</v>
      </c>
      <c r="AN62" s="7">
        <f t="shared" ref="AN62:AN71" si="32">IF(H62="",0,H62)</f>
        <v>0</v>
      </c>
      <c r="AO62" s="7">
        <f t="shared" ref="AO62:AO71" si="33">IF(I62="",0,I62)</f>
        <v>0</v>
      </c>
      <c r="AP62" s="7">
        <f t="shared" ref="AP62:AP71" si="34">IF(J62="",0,J62)</f>
        <v>0</v>
      </c>
      <c r="AQ62" s="7">
        <f t="shared" ref="AQ62:AQ71" si="35">IF(K62="",0,K62)</f>
        <v>0</v>
      </c>
      <c r="AR62" s="7">
        <f t="shared" ref="AR62:AR71" si="36">IF(L62="",0,L62)</f>
        <v>0</v>
      </c>
      <c r="AS62" s="7">
        <f t="shared" ref="AS62:AS71" si="37">IF(M62="",0,M62)</f>
        <v>0</v>
      </c>
      <c r="AT62" s="7">
        <f t="shared" ref="AT62:AT71" si="38">IF(N62="",0,N62)</f>
        <v>0</v>
      </c>
    </row>
    <row r="63" spans="1:46" ht="20.25" customHeight="1" x14ac:dyDescent="0.55000000000000004">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4"/>
        <v>0</v>
      </c>
      <c r="T63" s="7" t="s">
        <v>35</v>
      </c>
      <c r="U63" s="7">
        <v>7006</v>
      </c>
      <c r="AA63" s="7" t="s">
        <v>190</v>
      </c>
      <c r="AB63" s="7" t="str">
        <f t="shared" si="25"/>
        <v>7008-000000</v>
      </c>
      <c r="AC63" s="7">
        <v>584</v>
      </c>
      <c r="AD63" s="7" t="str">
        <f t="shared" si="26"/>
        <v>069</v>
      </c>
      <c r="AG63" s="7">
        <v>110</v>
      </c>
      <c r="AH63" s="7" t="str">
        <f>Summary!$B$2</f>
        <v>AUD</v>
      </c>
      <c r="AI63" s="7">
        <f t="shared" si="27"/>
        <v>0</v>
      </c>
      <c r="AJ63" s="7">
        <f t="shared" si="28"/>
        <v>0</v>
      </c>
      <c r="AK63" s="7">
        <f t="shared" si="29"/>
        <v>0</v>
      </c>
      <c r="AL63" s="7">
        <f t="shared" si="30"/>
        <v>0</v>
      </c>
      <c r="AM63" s="7">
        <f t="shared" si="31"/>
        <v>0</v>
      </c>
      <c r="AN63" s="7">
        <f t="shared" si="32"/>
        <v>0</v>
      </c>
      <c r="AO63" s="7">
        <f t="shared" si="33"/>
        <v>0</v>
      </c>
      <c r="AP63" s="7">
        <f t="shared" si="34"/>
        <v>0</v>
      </c>
      <c r="AQ63" s="7">
        <f t="shared" si="35"/>
        <v>0</v>
      </c>
      <c r="AR63" s="7">
        <f t="shared" si="36"/>
        <v>0</v>
      </c>
      <c r="AS63" s="7">
        <f t="shared" si="37"/>
        <v>0</v>
      </c>
      <c r="AT63" s="7">
        <f t="shared" si="38"/>
        <v>0</v>
      </c>
    </row>
    <row r="64" spans="1:46" ht="20.25" customHeight="1" x14ac:dyDescent="0.55000000000000004">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4"/>
        <v>0</v>
      </c>
      <c r="T64" s="7" t="s">
        <v>37</v>
      </c>
      <c r="U64" s="7">
        <v>7008</v>
      </c>
      <c r="AA64" s="7" t="s">
        <v>190</v>
      </c>
      <c r="AB64" s="7" t="str">
        <f t="shared" si="25"/>
        <v>7010-000000</v>
      </c>
      <c r="AC64" s="7">
        <v>584</v>
      </c>
      <c r="AD64" s="7" t="str">
        <f t="shared" si="26"/>
        <v>069</v>
      </c>
      <c r="AG64" s="7">
        <v>110</v>
      </c>
      <c r="AH64" s="7" t="str">
        <f>Summary!$B$2</f>
        <v>AUD</v>
      </c>
      <c r="AI64" s="7">
        <f t="shared" si="27"/>
        <v>0</v>
      </c>
      <c r="AJ64" s="7">
        <f t="shared" si="28"/>
        <v>0</v>
      </c>
      <c r="AK64" s="7">
        <f t="shared" si="29"/>
        <v>0</v>
      </c>
      <c r="AL64" s="7">
        <f t="shared" si="30"/>
        <v>0</v>
      </c>
      <c r="AM64" s="7">
        <f t="shared" si="31"/>
        <v>0</v>
      </c>
      <c r="AN64" s="7">
        <f t="shared" si="32"/>
        <v>0</v>
      </c>
      <c r="AO64" s="7">
        <f t="shared" si="33"/>
        <v>0</v>
      </c>
      <c r="AP64" s="7">
        <f t="shared" si="34"/>
        <v>0</v>
      </c>
      <c r="AQ64" s="7">
        <f t="shared" si="35"/>
        <v>0</v>
      </c>
      <c r="AR64" s="7">
        <f t="shared" si="36"/>
        <v>0</v>
      </c>
      <c r="AS64" s="7">
        <f t="shared" si="37"/>
        <v>0</v>
      </c>
      <c r="AT64" s="7">
        <f t="shared" si="38"/>
        <v>0</v>
      </c>
    </row>
    <row r="65" spans="1:46" ht="20.25" customHeight="1" x14ac:dyDescent="0.55000000000000004">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4"/>
        <v>0</v>
      </c>
      <c r="T65" s="7" t="s">
        <v>39</v>
      </c>
      <c r="U65" s="7">
        <v>7010</v>
      </c>
      <c r="AA65" s="7" t="s">
        <v>190</v>
      </c>
      <c r="AB65" s="7" t="str">
        <f t="shared" si="25"/>
        <v>7012-000000</v>
      </c>
      <c r="AC65" s="7">
        <v>584</v>
      </c>
      <c r="AD65" s="7" t="str">
        <f t="shared" si="26"/>
        <v>069</v>
      </c>
      <c r="AG65" s="7">
        <v>110</v>
      </c>
      <c r="AH65" s="7" t="str">
        <f>Summary!$B$2</f>
        <v>AUD</v>
      </c>
      <c r="AI65" s="7">
        <f t="shared" si="27"/>
        <v>0</v>
      </c>
      <c r="AJ65" s="7">
        <f t="shared" si="28"/>
        <v>0</v>
      </c>
      <c r="AK65" s="7">
        <f t="shared" si="29"/>
        <v>0</v>
      </c>
      <c r="AL65" s="7">
        <f t="shared" si="30"/>
        <v>0</v>
      </c>
      <c r="AM65" s="7">
        <f t="shared" si="31"/>
        <v>0</v>
      </c>
      <c r="AN65" s="7">
        <f t="shared" si="32"/>
        <v>0</v>
      </c>
      <c r="AO65" s="7">
        <f t="shared" si="33"/>
        <v>0</v>
      </c>
      <c r="AP65" s="7">
        <f t="shared" si="34"/>
        <v>0</v>
      </c>
      <c r="AQ65" s="7">
        <f t="shared" si="35"/>
        <v>0</v>
      </c>
      <c r="AR65" s="7">
        <f t="shared" si="36"/>
        <v>0</v>
      </c>
      <c r="AS65" s="7">
        <f t="shared" si="37"/>
        <v>0</v>
      </c>
      <c r="AT65" s="7">
        <f t="shared" si="38"/>
        <v>0</v>
      </c>
    </row>
    <row r="66" spans="1:46" ht="20.25" customHeight="1" x14ac:dyDescent="0.55000000000000004">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4"/>
        <v>0</v>
      </c>
      <c r="T66" s="7" t="s">
        <v>41</v>
      </c>
      <c r="U66" s="7">
        <v>7012</v>
      </c>
      <c r="AA66" s="7" t="s">
        <v>190</v>
      </c>
      <c r="AB66" s="7" t="str">
        <f t="shared" si="25"/>
        <v>7036-000000</v>
      </c>
      <c r="AC66" s="7">
        <v>584</v>
      </c>
      <c r="AD66" s="7" t="str">
        <f t="shared" si="26"/>
        <v>069</v>
      </c>
      <c r="AG66" s="7">
        <v>110</v>
      </c>
      <c r="AH66" s="7" t="str">
        <f>Summary!$B$2</f>
        <v>AUD</v>
      </c>
      <c r="AI66" s="7">
        <f t="shared" si="27"/>
        <v>0</v>
      </c>
      <c r="AJ66" s="7">
        <f t="shared" si="28"/>
        <v>0</v>
      </c>
      <c r="AK66" s="7">
        <f t="shared" si="29"/>
        <v>0</v>
      </c>
      <c r="AL66" s="7">
        <f t="shared" si="30"/>
        <v>0</v>
      </c>
      <c r="AM66" s="7">
        <f t="shared" si="31"/>
        <v>0</v>
      </c>
      <c r="AN66" s="7">
        <f t="shared" si="32"/>
        <v>0</v>
      </c>
      <c r="AO66" s="7">
        <f t="shared" si="33"/>
        <v>0</v>
      </c>
      <c r="AP66" s="7">
        <f t="shared" si="34"/>
        <v>0</v>
      </c>
      <c r="AQ66" s="7">
        <f t="shared" si="35"/>
        <v>0</v>
      </c>
      <c r="AR66" s="7">
        <f t="shared" si="36"/>
        <v>0</v>
      </c>
      <c r="AS66" s="7">
        <f t="shared" si="37"/>
        <v>0</v>
      </c>
      <c r="AT66" s="7">
        <f t="shared" si="38"/>
        <v>0</v>
      </c>
    </row>
    <row r="67" spans="1:46" ht="20.25" customHeight="1" x14ac:dyDescent="0.55000000000000004">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4"/>
        <v>0</v>
      </c>
      <c r="T67" s="7" t="s">
        <v>43</v>
      </c>
      <c r="U67" s="7">
        <v>7014</v>
      </c>
      <c r="AA67" s="7" t="s">
        <v>190</v>
      </c>
      <c r="AB67" s="7" t="str">
        <f t="shared" si="25"/>
        <v>7044-000000</v>
      </c>
      <c r="AC67" s="7">
        <v>584</v>
      </c>
      <c r="AD67" s="7" t="str">
        <f t="shared" si="26"/>
        <v>069</v>
      </c>
      <c r="AG67" s="7">
        <v>110</v>
      </c>
      <c r="AH67" s="7" t="str">
        <f>Summary!$B$2</f>
        <v>AUD</v>
      </c>
      <c r="AI67" s="7">
        <f t="shared" si="27"/>
        <v>0</v>
      </c>
      <c r="AJ67" s="7">
        <f t="shared" si="28"/>
        <v>0</v>
      </c>
      <c r="AK67" s="7">
        <f t="shared" si="29"/>
        <v>0</v>
      </c>
      <c r="AL67" s="7">
        <f t="shared" si="30"/>
        <v>0</v>
      </c>
      <c r="AM67" s="7">
        <f t="shared" si="31"/>
        <v>0</v>
      </c>
      <c r="AN67" s="7">
        <f t="shared" si="32"/>
        <v>0</v>
      </c>
      <c r="AO67" s="7">
        <f t="shared" si="33"/>
        <v>0</v>
      </c>
      <c r="AP67" s="7">
        <f t="shared" si="34"/>
        <v>0</v>
      </c>
      <c r="AQ67" s="7">
        <f t="shared" si="35"/>
        <v>0</v>
      </c>
      <c r="AR67" s="7">
        <f t="shared" si="36"/>
        <v>0</v>
      </c>
      <c r="AS67" s="7">
        <f t="shared" si="37"/>
        <v>0</v>
      </c>
      <c r="AT67" s="7">
        <f t="shared" si="38"/>
        <v>0</v>
      </c>
    </row>
    <row r="68" spans="1:46" ht="20.25" customHeight="1" x14ac:dyDescent="0.55000000000000004">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4"/>
        <v>0</v>
      </c>
      <c r="T68" s="7" t="s">
        <v>45</v>
      </c>
      <c r="U68" s="7">
        <v>7016</v>
      </c>
      <c r="AA68" s="7" t="s">
        <v>190</v>
      </c>
      <c r="AB68" s="7" t="str">
        <f t="shared" si="25"/>
        <v>7082-000000</v>
      </c>
      <c r="AC68" s="7">
        <v>584</v>
      </c>
      <c r="AD68" s="7" t="str">
        <f t="shared" si="26"/>
        <v>069</v>
      </c>
      <c r="AG68" s="7">
        <v>110</v>
      </c>
      <c r="AH68" s="7" t="str">
        <f>Summary!$B$2</f>
        <v>AUD</v>
      </c>
      <c r="AI68" s="7">
        <f t="shared" si="27"/>
        <v>0</v>
      </c>
      <c r="AJ68" s="7">
        <f t="shared" si="28"/>
        <v>0</v>
      </c>
      <c r="AK68" s="7">
        <f t="shared" si="29"/>
        <v>0</v>
      </c>
      <c r="AL68" s="7">
        <f t="shared" si="30"/>
        <v>0</v>
      </c>
      <c r="AM68" s="7">
        <f t="shared" si="31"/>
        <v>0</v>
      </c>
      <c r="AN68" s="7">
        <f t="shared" si="32"/>
        <v>0</v>
      </c>
      <c r="AO68" s="7">
        <f t="shared" si="33"/>
        <v>0</v>
      </c>
      <c r="AP68" s="7">
        <f t="shared" si="34"/>
        <v>0</v>
      </c>
      <c r="AQ68" s="7">
        <f t="shared" si="35"/>
        <v>0</v>
      </c>
      <c r="AR68" s="7">
        <f t="shared" si="36"/>
        <v>0</v>
      </c>
      <c r="AS68" s="7">
        <f t="shared" si="37"/>
        <v>0</v>
      </c>
      <c r="AT68" s="7">
        <f t="shared" si="38"/>
        <v>0</v>
      </c>
    </row>
    <row r="69" spans="1:46" ht="20.25" customHeight="1" x14ac:dyDescent="0.55000000000000004">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4"/>
        <v>0</v>
      </c>
      <c r="T69" s="7" t="s">
        <v>47</v>
      </c>
      <c r="U69" s="7">
        <v>7018</v>
      </c>
      <c r="AA69" s="7" t="s">
        <v>190</v>
      </c>
      <c r="AB69" s="7" t="str">
        <f t="shared" si="25"/>
        <v/>
      </c>
      <c r="AC69" s="7">
        <v>584</v>
      </c>
      <c r="AD69" s="7" t="str">
        <f t="shared" si="26"/>
        <v>069</v>
      </c>
      <c r="AG69" s="7">
        <v>110</v>
      </c>
      <c r="AH69" s="7" t="str">
        <f>Summary!$B$2</f>
        <v>AUD</v>
      </c>
      <c r="AI69" s="7">
        <f t="shared" si="27"/>
        <v>0</v>
      </c>
      <c r="AJ69" s="7">
        <f t="shared" si="28"/>
        <v>0</v>
      </c>
      <c r="AK69" s="7">
        <f t="shared" si="29"/>
        <v>0</v>
      </c>
      <c r="AL69" s="7">
        <f t="shared" si="30"/>
        <v>0</v>
      </c>
      <c r="AM69" s="7">
        <f t="shared" si="31"/>
        <v>0</v>
      </c>
      <c r="AN69" s="7">
        <f t="shared" si="32"/>
        <v>0</v>
      </c>
      <c r="AO69" s="7">
        <f t="shared" si="33"/>
        <v>0</v>
      </c>
      <c r="AP69" s="7">
        <f t="shared" si="34"/>
        <v>0</v>
      </c>
      <c r="AQ69" s="7">
        <f t="shared" si="35"/>
        <v>0</v>
      </c>
      <c r="AR69" s="7">
        <f t="shared" si="36"/>
        <v>0</v>
      </c>
      <c r="AS69" s="7">
        <f t="shared" si="37"/>
        <v>0</v>
      </c>
      <c r="AT69" s="7">
        <f t="shared" si="38"/>
        <v>0</v>
      </c>
    </row>
    <row r="70" spans="1:46" ht="20.25" customHeight="1" x14ac:dyDescent="0.55000000000000004">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4"/>
        <v>0</v>
      </c>
      <c r="T70" s="7" t="s">
        <v>49</v>
      </c>
      <c r="U70" s="7">
        <v>7020</v>
      </c>
      <c r="AA70" s="7" t="s">
        <v>190</v>
      </c>
      <c r="AB70" s="7" t="str">
        <f t="shared" si="25"/>
        <v/>
      </c>
      <c r="AC70" s="7">
        <v>584</v>
      </c>
      <c r="AD70" s="7" t="str">
        <f t="shared" si="26"/>
        <v>069</v>
      </c>
      <c r="AG70" s="7">
        <v>110</v>
      </c>
      <c r="AH70" s="7" t="str">
        <f>Summary!$B$2</f>
        <v>AUD</v>
      </c>
      <c r="AI70" s="7">
        <f t="shared" si="27"/>
        <v>0</v>
      </c>
      <c r="AJ70" s="7">
        <f t="shared" si="28"/>
        <v>0</v>
      </c>
      <c r="AK70" s="7">
        <f t="shared" si="29"/>
        <v>0</v>
      </c>
      <c r="AL70" s="7">
        <f t="shared" si="30"/>
        <v>0</v>
      </c>
      <c r="AM70" s="7">
        <f t="shared" si="31"/>
        <v>0</v>
      </c>
      <c r="AN70" s="7">
        <f t="shared" si="32"/>
        <v>0</v>
      </c>
      <c r="AO70" s="7">
        <f t="shared" si="33"/>
        <v>0</v>
      </c>
      <c r="AP70" s="7">
        <f t="shared" si="34"/>
        <v>0</v>
      </c>
      <c r="AQ70" s="7">
        <f t="shared" si="35"/>
        <v>0</v>
      </c>
      <c r="AR70" s="7">
        <f t="shared" si="36"/>
        <v>0</v>
      </c>
      <c r="AS70" s="7">
        <f t="shared" si="37"/>
        <v>0</v>
      </c>
      <c r="AT70" s="7">
        <f t="shared" si="38"/>
        <v>0</v>
      </c>
    </row>
    <row r="71" spans="1:46" ht="20.25" customHeight="1" x14ac:dyDescent="0.55000000000000004">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4"/>
        <v>0</v>
      </c>
      <c r="T71" s="7" t="s">
        <v>51</v>
      </c>
      <c r="U71" s="7">
        <v>7022</v>
      </c>
      <c r="AA71" s="7" t="s">
        <v>190</v>
      </c>
      <c r="AB71" s="7" t="str">
        <f t="shared" si="25"/>
        <v/>
      </c>
      <c r="AC71" s="7">
        <v>584</v>
      </c>
      <c r="AD71" s="7" t="str">
        <f t="shared" si="26"/>
        <v>069</v>
      </c>
      <c r="AG71" s="7">
        <v>110</v>
      </c>
      <c r="AH71" s="7" t="str">
        <f>Summary!$B$2</f>
        <v>AUD</v>
      </c>
      <c r="AI71" s="7">
        <f t="shared" si="27"/>
        <v>0</v>
      </c>
      <c r="AJ71" s="7">
        <f t="shared" si="28"/>
        <v>0</v>
      </c>
      <c r="AK71" s="7">
        <f t="shared" si="29"/>
        <v>0</v>
      </c>
      <c r="AL71" s="7">
        <f t="shared" si="30"/>
        <v>0</v>
      </c>
      <c r="AM71" s="7">
        <f t="shared" si="31"/>
        <v>0</v>
      </c>
      <c r="AN71" s="7">
        <f t="shared" si="32"/>
        <v>0</v>
      </c>
      <c r="AO71" s="7">
        <f t="shared" si="33"/>
        <v>0</v>
      </c>
      <c r="AP71" s="7">
        <f t="shared" si="34"/>
        <v>0</v>
      </c>
      <c r="AQ71" s="7">
        <f t="shared" si="35"/>
        <v>0</v>
      </c>
      <c r="AR71" s="7">
        <f t="shared" si="36"/>
        <v>0</v>
      </c>
      <c r="AS71" s="7">
        <f t="shared" si="37"/>
        <v>0</v>
      </c>
      <c r="AT71" s="7">
        <f t="shared" si="38"/>
        <v>0</v>
      </c>
    </row>
    <row r="72" spans="1:46" ht="20.25" customHeight="1" x14ac:dyDescent="0.55000000000000004">
      <c r="A72" s="61" t="s">
        <v>336</v>
      </c>
      <c r="B72" s="63"/>
      <c r="C72" s="64">
        <f>SUM(C62:C71)</f>
        <v>0</v>
      </c>
      <c r="D72" s="64">
        <f t="shared" ref="D72:O72" si="39">SUM(D62:D71)</f>
        <v>0</v>
      </c>
      <c r="E72" s="64">
        <f t="shared" si="39"/>
        <v>0</v>
      </c>
      <c r="F72" s="64">
        <f t="shared" si="39"/>
        <v>0</v>
      </c>
      <c r="G72" s="64">
        <f t="shared" si="39"/>
        <v>0</v>
      </c>
      <c r="H72" s="64">
        <f t="shared" si="39"/>
        <v>0</v>
      </c>
      <c r="I72" s="64">
        <f t="shared" si="39"/>
        <v>0</v>
      </c>
      <c r="J72" s="64">
        <f t="shared" si="39"/>
        <v>0</v>
      </c>
      <c r="K72" s="64">
        <f t="shared" si="39"/>
        <v>0</v>
      </c>
      <c r="L72" s="64">
        <f t="shared" si="39"/>
        <v>0</v>
      </c>
      <c r="M72" s="64">
        <f t="shared" si="39"/>
        <v>0</v>
      </c>
      <c r="N72" s="64">
        <f t="shared" si="39"/>
        <v>0</v>
      </c>
      <c r="O72" s="64">
        <f t="shared" si="39"/>
        <v>0</v>
      </c>
    </row>
    <row r="73" spans="1:46" ht="20.65" x14ac:dyDescent="0.6">
      <c r="A73" s="58"/>
      <c r="B73" s="59"/>
      <c r="C73" s="56"/>
      <c r="D73" s="4"/>
      <c r="E73" s="4"/>
      <c r="F73" s="4"/>
      <c r="G73" s="4"/>
      <c r="H73" s="4"/>
      <c r="I73" s="4"/>
      <c r="J73" s="4"/>
      <c r="K73" s="4"/>
      <c r="L73" s="4"/>
      <c r="M73" s="4"/>
      <c r="N73" s="4"/>
      <c r="O73" s="4"/>
    </row>
    <row r="74" spans="1:46" ht="20.25" x14ac:dyDescent="0.55000000000000004">
      <c r="A74" s="61" t="s">
        <v>300</v>
      </c>
      <c r="B74" s="63"/>
      <c r="C74" s="4"/>
      <c r="D74" s="4"/>
      <c r="E74" s="4"/>
      <c r="F74" s="4"/>
      <c r="G74" s="4"/>
      <c r="H74" s="4"/>
      <c r="I74" s="4"/>
      <c r="J74" s="4"/>
      <c r="K74" s="4"/>
      <c r="L74" s="4"/>
      <c r="M74" s="4"/>
      <c r="N74" s="4"/>
      <c r="O74" s="4"/>
      <c r="T74" s="115" t="s">
        <v>258</v>
      </c>
    </row>
    <row r="75" spans="1:46" ht="20.25" customHeight="1" x14ac:dyDescent="0.55000000000000004">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40">SUM(C75:N75)</f>
        <v>0</v>
      </c>
      <c r="T75" s="7" t="s">
        <v>33</v>
      </c>
      <c r="U75" s="7">
        <v>7004</v>
      </c>
      <c r="AA75" s="7" t="s">
        <v>190</v>
      </c>
      <c r="AB75" s="7" t="str">
        <f t="shared" ref="AB75:AB84" si="41">IF(A75="","",A75&amp;"-000000")</f>
        <v>7006-000000</v>
      </c>
      <c r="AC75" s="7">
        <v>585</v>
      </c>
      <c r="AD75" s="7" t="str">
        <f t="shared" ref="AD75:AD84" si="42">IF(LEN($O$1)=3,$O$1,IF(LEN($O$1)=2,0&amp;$O$1,IF(LEN($O$1)=1,0&amp;0&amp;$O$1,"ERROR")))</f>
        <v>069</v>
      </c>
      <c r="AG75" s="7">
        <v>110</v>
      </c>
      <c r="AH75" s="7" t="str">
        <f>Summary!$B$2</f>
        <v>AUD</v>
      </c>
      <c r="AI75" s="7">
        <f t="shared" ref="AI75:AT84" si="43">IF(C75="",0,C75)</f>
        <v>0</v>
      </c>
      <c r="AJ75" s="7">
        <f t="shared" si="43"/>
        <v>0</v>
      </c>
      <c r="AK75" s="7">
        <f t="shared" si="43"/>
        <v>0</v>
      </c>
      <c r="AL75" s="7">
        <f t="shared" si="43"/>
        <v>0</v>
      </c>
      <c r="AM75" s="7">
        <f t="shared" si="43"/>
        <v>0</v>
      </c>
      <c r="AN75" s="7">
        <f t="shared" si="43"/>
        <v>0</v>
      </c>
      <c r="AO75" s="7">
        <f t="shared" si="43"/>
        <v>0</v>
      </c>
      <c r="AP75" s="7">
        <f t="shared" si="43"/>
        <v>0</v>
      </c>
      <c r="AQ75" s="7">
        <f t="shared" si="43"/>
        <v>0</v>
      </c>
      <c r="AR75" s="7">
        <f t="shared" si="43"/>
        <v>0</v>
      </c>
      <c r="AS75" s="7">
        <f t="shared" si="43"/>
        <v>0</v>
      </c>
      <c r="AT75" s="7">
        <f t="shared" si="43"/>
        <v>0</v>
      </c>
    </row>
    <row r="76" spans="1:46" ht="20.25" customHeight="1" x14ac:dyDescent="0.55000000000000004">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40"/>
        <v>0</v>
      </c>
      <c r="T76" s="7" t="s">
        <v>35</v>
      </c>
      <c r="U76" s="7">
        <v>7006</v>
      </c>
      <c r="AA76" s="7" t="s">
        <v>190</v>
      </c>
      <c r="AB76" s="7" t="str">
        <f t="shared" si="41"/>
        <v>7008-000000</v>
      </c>
      <c r="AC76" s="7">
        <v>585</v>
      </c>
      <c r="AD76" s="7" t="str">
        <f t="shared" si="42"/>
        <v>069</v>
      </c>
      <c r="AG76" s="7">
        <v>110</v>
      </c>
      <c r="AH76" s="7" t="str">
        <f>Summary!$B$2</f>
        <v>AUD</v>
      </c>
      <c r="AI76" s="7">
        <f t="shared" si="43"/>
        <v>0</v>
      </c>
      <c r="AJ76" s="7">
        <f t="shared" si="43"/>
        <v>0</v>
      </c>
      <c r="AK76" s="7">
        <f t="shared" si="43"/>
        <v>0</v>
      </c>
      <c r="AL76" s="7">
        <f t="shared" si="43"/>
        <v>0</v>
      </c>
      <c r="AM76" s="7">
        <f t="shared" si="43"/>
        <v>0</v>
      </c>
      <c r="AN76" s="7">
        <f t="shared" si="43"/>
        <v>0</v>
      </c>
      <c r="AO76" s="7">
        <f t="shared" si="43"/>
        <v>0</v>
      </c>
      <c r="AP76" s="7">
        <f t="shared" si="43"/>
        <v>0</v>
      </c>
      <c r="AQ76" s="7">
        <f t="shared" si="43"/>
        <v>0</v>
      </c>
      <c r="AR76" s="7">
        <f t="shared" si="43"/>
        <v>0</v>
      </c>
      <c r="AS76" s="7">
        <f t="shared" si="43"/>
        <v>0</v>
      </c>
      <c r="AT76" s="7">
        <f t="shared" si="43"/>
        <v>0</v>
      </c>
    </row>
    <row r="77" spans="1:46" ht="20.25" customHeight="1" x14ac:dyDescent="0.55000000000000004">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40"/>
        <v>0</v>
      </c>
      <c r="T77" s="7" t="s">
        <v>37</v>
      </c>
      <c r="U77" s="7">
        <v>7008</v>
      </c>
      <c r="AA77" s="7" t="s">
        <v>190</v>
      </c>
      <c r="AB77" s="7" t="str">
        <f t="shared" si="41"/>
        <v>7010-000000</v>
      </c>
      <c r="AC77" s="7">
        <v>585</v>
      </c>
      <c r="AD77" s="7" t="str">
        <f t="shared" si="42"/>
        <v>069</v>
      </c>
      <c r="AG77" s="7">
        <v>110</v>
      </c>
      <c r="AH77" s="7" t="str">
        <f>Summary!$B$2</f>
        <v>AUD</v>
      </c>
      <c r="AI77" s="7">
        <f t="shared" si="43"/>
        <v>0</v>
      </c>
      <c r="AJ77" s="7">
        <f t="shared" si="43"/>
        <v>0</v>
      </c>
      <c r="AK77" s="7">
        <f t="shared" si="43"/>
        <v>0</v>
      </c>
      <c r="AL77" s="7">
        <f t="shared" si="43"/>
        <v>0</v>
      </c>
      <c r="AM77" s="7">
        <f t="shared" si="43"/>
        <v>0</v>
      </c>
      <c r="AN77" s="7">
        <f t="shared" si="43"/>
        <v>0</v>
      </c>
      <c r="AO77" s="7">
        <f t="shared" si="43"/>
        <v>0</v>
      </c>
      <c r="AP77" s="7">
        <f t="shared" si="43"/>
        <v>0</v>
      </c>
      <c r="AQ77" s="7">
        <f t="shared" si="43"/>
        <v>0</v>
      </c>
      <c r="AR77" s="7">
        <f t="shared" si="43"/>
        <v>0</v>
      </c>
      <c r="AS77" s="7">
        <f t="shared" si="43"/>
        <v>0</v>
      </c>
      <c r="AT77" s="7">
        <f t="shared" si="43"/>
        <v>0</v>
      </c>
    </row>
    <row r="78" spans="1:46" ht="20.25" customHeight="1" x14ac:dyDescent="0.55000000000000004">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40"/>
        <v>0</v>
      </c>
      <c r="T78" s="7" t="s">
        <v>39</v>
      </c>
      <c r="U78" s="7">
        <v>7010</v>
      </c>
      <c r="AA78" s="7" t="s">
        <v>190</v>
      </c>
      <c r="AB78" s="7" t="str">
        <f t="shared" si="41"/>
        <v>7012-000000</v>
      </c>
      <c r="AC78" s="7">
        <v>585</v>
      </c>
      <c r="AD78" s="7" t="str">
        <f t="shared" si="42"/>
        <v>069</v>
      </c>
      <c r="AG78" s="7">
        <v>110</v>
      </c>
      <c r="AH78" s="7" t="str">
        <f>Summary!$B$2</f>
        <v>AUD</v>
      </c>
      <c r="AI78" s="7">
        <f t="shared" si="43"/>
        <v>0</v>
      </c>
      <c r="AJ78" s="7">
        <f t="shared" si="43"/>
        <v>0</v>
      </c>
      <c r="AK78" s="7">
        <f t="shared" si="43"/>
        <v>0</v>
      </c>
      <c r="AL78" s="7">
        <f t="shared" si="43"/>
        <v>0</v>
      </c>
      <c r="AM78" s="7">
        <f t="shared" si="43"/>
        <v>0</v>
      </c>
      <c r="AN78" s="7">
        <f t="shared" si="43"/>
        <v>0</v>
      </c>
      <c r="AO78" s="7">
        <f t="shared" si="43"/>
        <v>0</v>
      </c>
      <c r="AP78" s="7">
        <f t="shared" si="43"/>
        <v>0</v>
      </c>
      <c r="AQ78" s="7">
        <f t="shared" si="43"/>
        <v>0</v>
      </c>
      <c r="AR78" s="7">
        <f t="shared" si="43"/>
        <v>0</v>
      </c>
      <c r="AS78" s="7">
        <f t="shared" si="43"/>
        <v>0</v>
      </c>
      <c r="AT78" s="7">
        <f t="shared" si="43"/>
        <v>0</v>
      </c>
    </row>
    <row r="79" spans="1:46" ht="20.25" customHeight="1" x14ac:dyDescent="0.55000000000000004">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40"/>
        <v>0</v>
      </c>
      <c r="T79" s="7" t="s">
        <v>41</v>
      </c>
      <c r="U79" s="7">
        <v>7012</v>
      </c>
      <c r="AA79" s="7" t="s">
        <v>190</v>
      </c>
      <c r="AB79" s="7" t="str">
        <f t="shared" si="41"/>
        <v>7036-000000</v>
      </c>
      <c r="AC79" s="7">
        <v>585</v>
      </c>
      <c r="AD79" s="7" t="str">
        <f t="shared" si="42"/>
        <v>069</v>
      </c>
      <c r="AG79" s="7">
        <v>110</v>
      </c>
      <c r="AH79" s="7" t="str">
        <f>Summary!$B$2</f>
        <v>AUD</v>
      </c>
      <c r="AI79" s="7">
        <f t="shared" si="43"/>
        <v>0</v>
      </c>
      <c r="AJ79" s="7">
        <f t="shared" si="43"/>
        <v>0</v>
      </c>
      <c r="AK79" s="7">
        <f t="shared" si="43"/>
        <v>0</v>
      </c>
      <c r="AL79" s="7">
        <f t="shared" si="43"/>
        <v>0</v>
      </c>
      <c r="AM79" s="7">
        <f t="shared" si="43"/>
        <v>0</v>
      </c>
      <c r="AN79" s="7">
        <f t="shared" si="43"/>
        <v>0</v>
      </c>
      <c r="AO79" s="7">
        <f t="shared" si="43"/>
        <v>0</v>
      </c>
      <c r="AP79" s="7">
        <f t="shared" si="43"/>
        <v>0</v>
      </c>
      <c r="AQ79" s="7">
        <f t="shared" si="43"/>
        <v>0</v>
      </c>
      <c r="AR79" s="7">
        <f t="shared" si="43"/>
        <v>0</v>
      </c>
      <c r="AS79" s="7">
        <f t="shared" si="43"/>
        <v>0</v>
      </c>
      <c r="AT79" s="7">
        <f t="shared" si="43"/>
        <v>0</v>
      </c>
    </row>
    <row r="80" spans="1:46" ht="20.25" customHeight="1" x14ac:dyDescent="0.55000000000000004">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40"/>
        <v>0</v>
      </c>
      <c r="T80" s="7" t="s">
        <v>43</v>
      </c>
      <c r="U80" s="7">
        <v>7014</v>
      </c>
      <c r="AA80" s="7" t="s">
        <v>190</v>
      </c>
      <c r="AB80" s="7" t="str">
        <f t="shared" si="41"/>
        <v>7044-000000</v>
      </c>
      <c r="AC80" s="7">
        <v>585</v>
      </c>
      <c r="AD80" s="7" t="str">
        <f t="shared" si="42"/>
        <v>069</v>
      </c>
      <c r="AG80" s="7">
        <v>110</v>
      </c>
      <c r="AH80" s="7" t="str">
        <f>Summary!$B$2</f>
        <v>AUD</v>
      </c>
      <c r="AI80" s="7">
        <f t="shared" si="43"/>
        <v>0</v>
      </c>
      <c r="AJ80" s="7">
        <f t="shared" si="43"/>
        <v>0</v>
      </c>
      <c r="AK80" s="7">
        <f t="shared" si="43"/>
        <v>0</v>
      </c>
      <c r="AL80" s="7">
        <f t="shared" si="43"/>
        <v>0</v>
      </c>
      <c r="AM80" s="7">
        <f t="shared" si="43"/>
        <v>0</v>
      </c>
      <c r="AN80" s="7">
        <f t="shared" si="43"/>
        <v>0</v>
      </c>
      <c r="AO80" s="7">
        <f t="shared" si="43"/>
        <v>0</v>
      </c>
      <c r="AP80" s="7">
        <f t="shared" si="43"/>
        <v>0</v>
      </c>
      <c r="AQ80" s="7">
        <f t="shared" si="43"/>
        <v>0</v>
      </c>
      <c r="AR80" s="7">
        <f t="shared" si="43"/>
        <v>0</v>
      </c>
      <c r="AS80" s="7">
        <f t="shared" si="43"/>
        <v>0</v>
      </c>
      <c r="AT80" s="7">
        <f t="shared" si="43"/>
        <v>0</v>
      </c>
    </row>
    <row r="81" spans="1:46" ht="20.25" customHeight="1" x14ac:dyDescent="0.55000000000000004">
      <c r="A81" s="11">
        <v>7082</v>
      </c>
      <c r="B81" s="62" t="str">
        <f>IF(ISTEXT("Club Growth - Other-"&amp;VLOOKUP(A81,'Chart of Accounts'!$B$5:$C$50,2,FALSE)),"Club Growth - Other-"&amp;VLOOKUP(A81,'Chart of Accounts'!$B$5:$C$50,2,FALSE),"")</f>
        <v>Club Growth - Other-Incentives</v>
      </c>
      <c r="C81" s="120">
        <f>5000/12</f>
        <v>416.66666666666669</v>
      </c>
      <c r="D81" s="120">
        <f t="shared" ref="D81:N81" si="44">5000/12</f>
        <v>416.66666666666669</v>
      </c>
      <c r="E81" s="120">
        <f t="shared" si="44"/>
        <v>416.66666666666669</v>
      </c>
      <c r="F81" s="120">
        <f t="shared" si="44"/>
        <v>416.66666666666669</v>
      </c>
      <c r="G81" s="120">
        <f t="shared" si="44"/>
        <v>416.66666666666669</v>
      </c>
      <c r="H81" s="120">
        <f t="shared" si="44"/>
        <v>416.66666666666669</v>
      </c>
      <c r="I81" s="120">
        <f t="shared" si="44"/>
        <v>416.66666666666669</v>
      </c>
      <c r="J81" s="120">
        <f t="shared" si="44"/>
        <v>416.66666666666669</v>
      </c>
      <c r="K81" s="120">
        <f t="shared" si="44"/>
        <v>416.66666666666669</v>
      </c>
      <c r="L81" s="120">
        <f t="shared" si="44"/>
        <v>416.66666666666669</v>
      </c>
      <c r="M81" s="120">
        <f t="shared" si="44"/>
        <v>416.66666666666669</v>
      </c>
      <c r="N81" s="120">
        <f t="shared" si="44"/>
        <v>416.66666666666669</v>
      </c>
      <c r="O81" s="4">
        <f t="shared" si="40"/>
        <v>5000</v>
      </c>
      <c r="T81" s="7" t="s">
        <v>45</v>
      </c>
      <c r="U81" s="7">
        <v>7018</v>
      </c>
      <c r="AA81" s="7" t="s">
        <v>190</v>
      </c>
      <c r="AB81" s="7" t="str">
        <f t="shared" si="41"/>
        <v>7082-000000</v>
      </c>
      <c r="AC81" s="7">
        <v>585</v>
      </c>
      <c r="AD81" s="7" t="str">
        <f t="shared" si="42"/>
        <v>069</v>
      </c>
      <c r="AG81" s="7">
        <v>110</v>
      </c>
      <c r="AH81" s="7" t="str">
        <f>Summary!$B$2</f>
        <v>AUD</v>
      </c>
      <c r="AI81" s="7">
        <f t="shared" si="43"/>
        <v>416.66666666666669</v>
      </c>
      <c r="AJ81" s="7">
        <f t="shared" si="43"/>
        <v>416.66666666666669</v>
      </c>
      <c r="AK81" s="7">
        <f t="shared" si="43"/>
        <v>416.66666666666669</v>
      </c>
      <c r="AL81" s="7">
        <f t="shared" si="43"/>
        <v>416.66666666666669</v>
      </c>
      <c r="AM81" s="7">
        <f t="shared" si="43"/>
        <v>416.66666666666669</v>
      </c>
      <c r="AN81" s="7">
        <f t="shared" si="43"/>
        <v>416.66666666666669</v>
      </c>
      <c r="AO81" s="7">
        <f t="shared" si="43"/>
        <v>416.66666666666669</v>
      </c>
      <c r="AP81" s="7">
        <f t="shared" si="43"/>
        <v>416.66666666666669</v>
      </c>
      <c r="AQ81" s="7">
        <f t="shared" si="43"/>
        <v>416.66666666666669</v>
      </c>
      <c r="AR81" s="7">
        <f t="shared" si="43"/>
        <v>416.66666666666669</v>
      </c>
      <c r="AS81" s="7">
        <f t="shared" si="43"/>
        <v>416.66666666666669</v>
      </c>
      <c r="AT81" s="7">
        <f t="shared" si="43"/>
        <v>416.66666666666669</v>
      </c>
    </row>
    <row r="82" spans="1:46" ht="20.25" customHeight="1" x14ac:dyDescent="0.55000000000000004">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40"/>
        <v>0</v>
      </c>
      <c r="T82" s="7" t="s">
        <v>47</v>
      </c>
      <c r="U82" s="7">
        <v>7020</v>
      </c>
      <c r="AA82" s="7" t="s">
        <v>190</v>
      </c>
      <c r="AB82" s="7" t="str">
        <f t="shared" si="41"/>
        <v/>
      </c>
      <c r="AC82" s="7">
        <v>585</v>
      </c>
      <c r="AD82" s="7" t="str">
        <f t="shared" si="42"/>
        <v>069</v>
      </c>
      <c r="AG82" s="7">
        <v>110</v>
      </c>
      <c r="AH82" s="7" t="str">
        <f>Summary!$B$2</f>
        <v>AUD</v>
      </c>
      <c r="AI82" s="7">
        <f t="shared" si="43"/>
        <v>0</v>
      </c>
      <c r="AJ82" s="7">
        <f t="shared" si="43"/>
        <v>0</v>
      </c>
      <c r="AK82" s="7">
        <f t="shared" si="43"/>
        <v>0</v>
      </c>
      <c r="AL82" s="7">
        <f t="shared" si="43"/>
        <v>0</v>
      </c>
      <c r="AM82" s="7">
        <f t="shared" si="43"/>
        <v>0</v>
      </c>
      <c r="AN82" s="7">
        <f t="shared" si="43"/>
        <v>0</v>
      </c>
      <c r="AO82" s="7">
        <f t="shared" si="43"/>
        <v>0</v>
      </c>
      <c r="AP82" s="7">
        <f t="shared" si="43"/>
        <v>0</v>
      </c>
      <c r="AQ82" s="7">
        <f t="shared" si="43"/>
        <v>0</v>
      </c>
      <c r="AR82" s="7">
        <f t="shared" si="43"/>
        <v>0</v>
      </c>
      <c r="AS82" s="7">
        <f t="shared" si="43"/>
        <v>0</v>
      </c>
      <c r="AT82" s="7">
        <f t="shared" si="43"/>
        <v>0</v>
      </c>
    </row>
    <row r="83" spans="1:46" ht="20.25" customHeight="1" x14ac:dyDescent="0.55000000000000004">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40"/>
        <v>0</v>
      </c>
      <c r="T83" s="7" t="s">
        <v>49</v>
      </c>
      <c r="U83" s="7">
        <v>7022</v>
      </c>
      <c r="AA83" s="7" t="s">
        <v>190</v>
      </c>
      <c r="AB83" s="7" t="str">
        <f t="shared" si="41"/>
        <v/>
      </c>
      <c r="AC83" s="7">
        <v>585</v>
      </c>
      <c r="AD83" s="7" t="str">
        <f t="shared" si="42"/>
        <v>069</v>
      </c>
      <c r="AG83" s="7">
        <v>110</v>
      </c>
      <c r="AH83" s="7" t="str">
        <f>Summary!$B$2</f>
        <v>AUD</v>
      </c>
      <c r="AI83" s="7">
        <f t="shared" si="43"/>
        <v>0</v>
      </c>
      <c r="AJ83" s="7">
        <f t="shared" si="43"/>
        <v>0</v>
      </c>
      <c r="AK83" s="7">
        <f t="shared" si="43"/>
        <v>0</v>
      </c>
      <c r="AL83" s="7">
        <f t="shared" si="43"/>
        <v>0</v>
      </c>
      <c r="AM83" s="7">
        <f t="shared" si="43"/>
        <v>0</v>
      </c>
      <c r="AN83" s="7">
        <f t="shared" si="43"/>
        <v>0</v>
      </c>
      <c r="AO83" s="7">
        <f t="shared" si="43"/>
        <v>0</v>
      </c>
      <c r="AP83" s="7">
        <f t="shared" si="43"/>
        <v>0</v>
      </c>
      <c r="AQ83" s="7">
        <f t="shared" si="43"/>
        <v>0</v>
      </c>
      <c r="AR83" s="7">
        <f t="shared" si="43"/>
        <v>0</v>
      </c>
      <c r="AS83" s="7">
        <f t="shared" si="43"/>
        <v>0</v>
      </c>
      <c r="AT83" s="7">
        <f t="shared" si="43"/>
        <v>0</v>
      </c>
    </row>
    <row r="84" spans="1:46" ht="20.25" customHeight="1" x14ac:dyDescent="0.55000000000000004">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40"/>
        <v>0</v>
      </c>
      <c r="T84" s="7" t="s">
        <v>51</v>
      </c>
      <c r="U84" s="7">
        <v>7024</v>
      </c>
      <c r="AA84" s="7" t="s">
        <v>190</v>
      </c>
      <c r="AB84" s="7" t="str">
        <f t="shared" si="41"/>
        <v/>
      </c>
      <c r="AC84" s="7">
        <v>585</v>
      </c>
      <c r="AD84" s="7" t="str">
        <f t="shared" si="42"/>
        <v>069</v>
      </c>
      <c r="AG84" s="7">
        <v>110</v>
      </c>
      <c r="AH84" s="7" t="str">
        <f>Summary!$B$2</f>
        <v>AUD</v>
      </c>
      <c r="AI84" s="7">
        <f t="shared" si="43"/>
        <v>0</v>
      </c>
      <c r="AJ84" s="7">
        <f t="shared" si="43"/>
        <v>0</v>
      </c>
      <c r="AK84" s="7">
        <f t="shared" si="43"/>
        <v>0</v>
      </c>
      <c r="AL84" s="7">
        <f t="shared" si="43"/>
        <v>0</v>
      </c>
      <c r="AM84" s="7">
        <f t="shared" si="43"/>
        <v>0</v>
      </c>
      <c r="AN84" s="7">
        <f t="shared" si="43"/>
        <v>0</v>
      </c>
      <c r="AO84" s="7">
        <f t="shared" si="43"/>
        <v>0</v>
      </c>
      <c r="AP84" s="7">
        <f t="shared" si="43"/>
        <v>0</v>
      </c>
      <c r="AQ84" s="7">
        <f t="shared" si="43"/>
        <v>0</v>
      </c>
      <c r="AR84" s="7">
        <f t="shared" si="43"/>
        <v>0</v>
      </c>
      <c r="AS84" s="7">
        <f t="shared" si="43"/>
        <v>0</v>
      </c>
      <c r="AT84" s="7">
        <f t="shared" si="43"/>
        <v>0</v>
      </c>
    </row>
    <row r="85" spans="1:46" ht="20.25" customHeight="1" x14ac:dyDescent="0.55000000000000004">
      <c r="A85" s="61" t="s">
        <v>337</v>
      </c>
      <c r="B85" s="63"/>
      <c r="C85" s="64">
        <f>SUM(C75:C84)</f>
        <v>416.66666666666669</v>
      </c>
      <c r="D85" s="64">
        <f t="shared" ref="D85:O85" si="45">SUM(D75:D84)</f>
        <v>416.66666666666669</v>
      </c>
      <c r="E85" s="64">
        <f t="shared" si="45"/>
        <v>416.66666666666669</v>
      </c>
      <c r="F85" s="64">
        <f t="shared" si="45"/>
        <v>416.66666666666669</v>
      </c>
      <c r="G85" s="64">
        <f t="shared" si="45"/>
        <v>416.66666666666669</v>
      </c>
      <c r="H85" s="64">
        <f t="shared" si="45"/>
        <v>416.66666666666669</v>
      </c>
      <c r="I85" s="64">
        <f t="shared" si="45"/>
        <v>416.66666666666669</v>
      </c>
      <c r="J85" s="64">
        <f t="shared" si="45"/>
        <v>416.66666666666669</v>
      </c>
      <c r="K85" s="64">
        <f t="shared" si="45"/>
        <v>416.66666666666669</v>
      </c>
      <c r="L85" s="64">
        <f t="shared" si="45"/>
        <v>416.66666666666669</v>
      </c>
      <c r="M85" s="64">
        <f t="shared" si="45"/>
        <v>416.66666666666669</v>
      </c>
      <c r="N85" s="64">
        <f t="shared" si="45"/>
        <v>416.66666666666669</v>
      </c>
      <c r="O85" s="64">
        <f t="shared" si="45"/>
        <v>5000</v>
      </c>
      <c r="T85" s="7" t="s">
        <v>53</v>
      </c>
      <c r="U85" s="7">
        <v>7026</v>
      </c>
    </row>
    <row r="86" spans="1:46" ht="18.75" customHeight="1" x14ac:dyDescent="0.6">
      <c r="A86" s="3"/>
      <c r="B86" s="63"/>
      <c r="C86" s="4"/>
      <c r="D86" s="4"/>
      <c r="E86" s="4"/>
      <c r="F86" s="4"/>
      <c r="G86" s="4"/>
      <c r="H86" s="4"/>
      <c r="I86" s="4"/>
      <c r="J86" s="4"/>
      <c r="K86" s="4"/>
      <c r="L86" s="4"/>
      <c r="M86" s="4"/>
      <c r="N86" s="4"/>
      <c r="O86" s="4"/>
      <c r="T86" s="7" t="s">
        <v>55</v>
      </c>
      <c r="U86" s="7">
        <v>7028</v>
      </c>
    </row>
    <row r="87" spans="1:46" ht="20.25" x14ac:dyDescent="0.55000000000000004">
      <c r="A87" s="11"/>
      <c r="B87" s="11"/>
      <c r="C87" s="4"/>
      <c r="D87" s="4"/>
      <c r="E87" s="4"/>
      <c r="F87" s="4"/>
      <c r="G87" s="4"/>
      <c r="H87" s="4"/>
      <c r="I87" s="4"/>
      <c r="J87" s="4"/>
      <c r="K87" s="4"/>
      <c r="L87" s="4"/>
      <c r="M87" s="4"/>
      <c r="N87" s="4"/>
      <c r="O87" s="4"/>
      <c r="T87" s="7" t="s">
        <v>57</v>
      </c>
      <c r="U87" s="7">
        <v>7030</v>
      </c>
    </row>
    <row r="88" spans="1:46" ht="21" thickBot="1" x14ac:dyDescent="0.65">
      <c r="A88" s="1"/>
      <c r="B88" s="56" t="s">
        <v>304</v>
      </c>
      <c r="C88" s="69">
        <f>SUM(C20+C33+C46+C59+C85+C72)</f>
        <v>1000</v>
      </c>
      <c r="D88" s="69">
        <f t="shared" ref="D88:O88" si="46">SUM(D20+D33+D46+D59+D85+D72)</f>
        <v>1000</v>
      </c>
      <c r="E88" s="69">
        <f t="shared" si="46"/>
        <v>1000</v>
      </c>
      <c r="F88" s="69">
        <f t="shared" si="46"/>
        <v>1000</v>
      </c>
      <c r="G88" s="69">
        <f t="shared" si="46"/>
        <v>1000</v>
      </c>
      <c r="H88" s="69">
        <f t="shared" si="46"/>
        <v>1000</v>
      </c>
      <c r="I88" s="69">
        <f t="shared" si="46"/>
        <v>1000</v>
      </c>
      <c r="J88" s="69">
        <f t="shared" si="46"/>
        <v>1000</v>
      </c>
      <c r="K88" s="69">
        <f t="shared" si="46"/>
        <v>1000</v>
      </c>
      <c r="L88" s="69">
        <f t="shared" si="46"/>
        <v>1000</v>
      </c>
      <c r="M88" s="69">
        <f t="shared" si="46"/>
        <v>1000</v>
      </c>
      <c r="N88" s="69">
        <f t="shared" si="46"/>
        <v>1000</v>
      </c>
      <c r="O88" s="69">
        <f t="shared" si="46"/>
        <v>12000</v>
      </c>
      <c r="T88" s="7" t="s">
        <v>59</v>
      </c>
      <c r="U88" s="7">
        <v>7032</v>
      </c>
    </row>
    <row r="89" spans="1:46" ht="15.4" thickTop="1" x14ac:dyDescent="0.4">
      <c r="T89" s="7" t="s">
        <v>61</v>
      </c>
      <c r="U89" s="7">
        <v>7034</v>
      </c>
    </row>
    <row r="90" spans="1:46" x14ac:dyDescent="0.4">
      <c r="T90" s="7" t="s">
        <v>63</v>
      </c>
      <c r="U90" s="7">
        <v>7036</v>
      </c>
    </row>
    <row r="91" spans="1:46" x14ac:dyDescent="0.4">
      <c r="T91" s="7" t="s">
        <v>65</v>
      </c>
      <c r="U91" s="7">
        <v>7038</v>
      </c>
    </row>
    <row r="92" spans="1:46" x14ac:dyDescent="0.4">
      <c r="T92" s="7" t="s">
        <v>67</v>
      </c>
      <c r="U92" s="7">
        <v>7040</v>
      </c>
    </row>
    <row r="93" spans="1:46" x14ac:dyDescent="0.4">
      <c r="T93" s="7" t="s">
        <v>69</v>
      </c>
      <c r="U93" s="7">
        <v>7042</v>
      </c>
    </row>
    <row r="94" spans="1:46" x14ac:dyDescent="0.4">
      <c r="T94" s="7" t="s">
        <v>71</v>
      </c>
      <c r="U94" s="7">
        <v>7044</v>
      </c>
    </row>
    <row r="95" spans="1:46" x14ac:dyDescent="0.4">
      <c r="T95" s="7" t="s">
        <v>72</v>
      </c>
      <c r="U95" s="7">
        <v>7046</v>
      </c>
    </row>
    <row r="96" spans="1:46" x14ac:dyDescent="0.4">
      <c r="T96" s="7" t="s">
        <v>74</v>
      </c>
      <c r="U96" s="7">
        <v>7048</v>
      </c>
    </row>
    <row r="97" spans="20:21" x14ac:dyDescent="0.4">
      <c r="T97" s="7" t="s">
        <v>76</v>
      </c>
      <c r="U97" s="7">
        <v>7050</v>
      </c>
    </row>
    <row r="98" spans="20:21" x14ac:dyDescent="0.4">
      <c r="T98" s="7" t="s">
        <v>78</v>
      </c>
      <c r="U98" s="7">
        <v>7052</v>
      </c>
    </row>
    <row r="99" spans="20:21" x14ac:dyDescent="0.4">
      <c r="T99" s="7" t="s">
        <v>80</v>
      </c>
      <c r="U99" s="7">
        <v>7070</v>
      </c>
    </row>
    <row r="100" spans="20:21" x14ac:dyDescent="0.4">
      <c r="T100" s="7" t="s">
        <v>81</v>
      </c>
      <c r="U100" s="7">
        <v>7072</v>
      </c>
    </row>
    <row r="101" spans="20:21" x14ac:dyDescent="0.4">
      <c r="T101" s="7" t="s">
        <v>83</v>
      </c>
      <c r="U101" s="7">
        <v>7080</v>
      </c>
    </row>
    <row r="102" spans="20:21" x14ac:dyDescent="0.4">
      <c r="T102" s="7" t="s">
        <v>85</v>
      </c>
      <c r="U102" s="7">
        <v>7082</v>
      </c>
    </row>
    <row r="103" spans="20:21" x14ac:dyDescent="0.4">
      <c r="T103" s="7" t="s">
        <v>87</v>
      </c>
      <c r="U103" s="7">
        <v>7084</v>
      </c>
    </row>
    <row r="104" spans="20:21" x14ac:dyDescent="0.4">
      <c r="T104" s="7" t="s">
        <v>89</v>
      </c>
      <c r="U104" s="7">
        <v>7088</v>
      </c>
    </row>
    <row r="105" spans="20:21" x14ac:dyDescent="0.4">
      <c r="T105" s="7" t="s">
        <v>91</v>
      </c>
      <c r="U105" s="7">
        <v>7090</v>
      </c>
    </row>
    <row r="106" spans="20:21" x14ac:dyDescent="0.4">
      <c r="T106" s="7" t="s">
        <v>93</v>
      </c>
    </row>
    <row r="107" spans="20:21" x14ac:dyDescent="0.4">
      <c r="T107" s="7" t="s">
        <v>95</v>
      </c>
    </row>
    <row r="108" spans="20:21" x14ac:dyDescent="0.4">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900-000000000000}">
      <formula1>0</formula1>
    </dataValidation>
    <dataValidation type="list" allowBlank="1" showInputMessage="1" showErrorMessage="1" sqref="A82:A84 A69:A71 A43:A45 A17:A19 A30:A32 A56:A58" xr:uid="{00000000-0002-0000-0900-000001000000}">
      <formula1>$U$75:$U$110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M20" sqref="M20"/>
    </sheetView>
  </sheetViews>
  <sheetFormatPr defaultColWidth="9.19921875" defaultRowHeight="15" x14ac:dyDescent="0.4"/>
  <cols>
    <col min="1" max="1" width="11.19921875" style="7" customWidth="1"/>
    <col min="2" max="2" width="52.73046875" style="7" customWidth="1"/>
    <col min="3" max="15" width="17.53125" style="7" customWidth="1"/>
    <col min="16" max="16" width="9.19921875" style="7"/>
    <col min="17" max="17" width="10.46484375" style="7" customWidth="1"/>
    <col min="18" max="18" width="9.19921875" style="7"/>
    <col min="19" max="19" width="9.19921875" style="7" customWidth="1"/>
    <col min="20" max="47" width="9.19921875" style="7" hidden="1" customWidth="1"/>
    <col min="48"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'Club Growth'!G3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65" x14ac:dyDescent="0.6">
      <c r="A7" s="2"/>
      <c r="B7" s="56"/>
      <c r="C7" s="56"/>
      <c r="D7" s="4"/>
      <c r="E7" s="4"/>
      <c r="F7" s="4"/>
      <c r="G7" s="4"/>
      <c r="H7" s="4"/>
      <c r="I7" s="4"/>
      <c r="J7" s="4"/>
      <c r="K7" s="4"/>
      <c r="L7" s="4"/>
      <c r="M7" s="4"/>
      <c r="N7" s="4"/>
      <c r="O7" s="4"/>
    </row>
    <row r="8" spans="1:46" ht="20.65" x14ac:dyDescent="0.6">
      <c r="A8" s="58" t="s">
        <v>283</v>
      </c>
      <c r="B8" s="59"/>
      <c r="C8" s="56"/>
      <c r="D8" s="4"/>
      <c r="E8" s="4"/>
      <c r="F8" s="4"/>
      <c r="G8" s="4"/>
      <c r="H8" s="4"/>
      <c r="I8" s="4"/>
      <c r="J8" s="4"/>
      <c r="K8" s="4"/>
      <c r="L8" s="4"/>
      <c r="M8" s="4"/>
      <c r="N8" s="4"/>
      <c r="O8" s="4"/>
    </row>
    <row r="9" spans="1:46" ht="20.25" x14ac:dyDescent="0.55000000000000004">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258</v>
      </c>
      <c r="AA9" s="7" t="s">
        <v>190</v>
      </c>
      <c r="AB9" s="7" t="str">
        <f t="shared" ref="AB9:AB16" si="1">IF(A9="","",A9&amp;"-000000")</f>
        <v>7008-000000</v>
      </c>
      <c r="AC9" s="7">
        <v>601</v>
      </c>
      <c r="AD9" s="7" t="str">
        <f t="shared" ref="AD9:AD28" si="2">IF(LEN($O$1)=3,$O$1,IF(LEN($O$1)=2,0&amp;$O$1,IF(LEN($O$1)=1,0&amp;0&amp;$O$1,"ERROR")))</f>
        <v>069</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069</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55000000000000004">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069</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55000000000000004">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069</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55000000000000004">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v>720</v>
      </c>
      <c r="O13" s="4">
        <f t="shared" si="0"/>
        <v>720</v>
      </c>
      <c r="T13" s="7" t="s">
        <v>39</v>
      </c>
      <c r="U13" s="7">
        <v>7010</v>
      </c>
      <c r="AA13" s="7" t="s">
        <v>190</v>
      </c>
      <c r="AB13" s="7" t="str">
        <f t="shared" si="1"/>
        <v>7024-000000</v>
      </c>
      <c r="AC13" s="7">
        <v>601</v>
      </c>
      <c r="AD13" s="7" t="str">
        <f t="shared" si="2"/>
        <v>069</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720</v>
      </c>
    </row>
    <row r="14" spans="1:46" ht="20.25" x14ac:dyDescent="0.55000000000000004">
      <c r="A14" s="11">
        <v>7026</v>
      </c>
      <c r="B14" s="62" t="str">
        <f>IF(ISTEXT("PR-"&amp;VLOOKUP(A14,'Chart of Accounts'!$B$5:$C$50,2,FALSE)),"PR-"&amp;VLOOKUP(A14,'Chart of Accounts'!$B$5:$C$50,2,FALSE),"")</f>
        <v>PR-Website Expense</v>
      </c>
      <c r="C14" s="120"/>
      <c r="D14" s="120">
        <f>300*7</f>
        <v>2100</v>
      </c>
      <c r="E14" s="120">
        <v>240</v>
      </c>
      <c r="F14" s="120">
        <v>2000</v>
      </c>
      <c r="G14" s="120"/>
      <c r="H14" s="120"/>
      <c r="I14" s="120"/>
      <c r="J14" s="120"/>
      <c r="K14" s="120"/>
      <c r="L14" s="120"/>
      <c r="M14" s="120"/>
      <c r="N14" s="120"/>
      <c r="O14" s="4">
        <f t="shared" si="0"/>
        <v>4340</v>
      </c>
      <c r="T14" s="7" t="s">
        <v>41</v>
      </c>
      <c r="U14" s="7">
        <v>7012</v>
      </c>
      <c r="AA14" s="7" t="s">
        <v>190</v>
      </c>
      <c r="AB14" s="7" t="str">
        <f t="shared" si="1"/>
        <v>7026-000000</v>
      </c>
      <c r="AC14" s="7">
        <v>601</v>
      </c>
      <c r="AD14" s="7" t="str">
        <f t="shared" si="2"/>
        <v>069</v>
      </c>
      <c r="AG14" s="7">
        <v>110</v>
      </c>
      <c r="AH14" s="7">
        <f>[1]Summary!$B$2</f>
        <v>0</v>
      </c>
      <c r="AI14" s="7">
        <f t="shared" si="3"/>
        <v>0</v>
      </c>
      <c r="AJ14" s="7">
        <f t="shared" si="3"/>
        <v>2100</v>
      </c>
      <c r="AK14" s="7">
        <f t="shared" si="3"/>
        <v>240</v>
      </c>
      <c r="AL14" s="7">
        <f t="shared" si="3"/>
        <v>2000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55000000000000004">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069</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55000000000000004">
      <c r="A16" s="11">
        <v>7042</v>
      </c>
      <c r="B16" s="62" t="str">
        <f>IF(ISTEXT("PR-"&amp;VLOOKUP(A16,'Chart of Accounts'!$B$5:$C$50,2,FALSE)),"PR-"&amp;VLOOKUP(A16,'Chart of Accounts'!$B$5:$C$50,2,FALSE),"")</f>
        <v>PR-Outside Contractor Expense</v>
      </c>
      <c r="C16" s="120"/>
      <c r="D16" s="120"/>
      <c r="E16" s="120"/>
      <c r="F16" s="120"/>
      <c r="G16" s="120"/>
      <c r="H16" s="120"/>
      <c r="I16" s="120">
        <v>3000</v>
      </c>
      <c r="J16" s="120"/>
      <c r="K16" s="120"/>
      <c r="L16" s="120"/>
      <c r="M16" s="120"/>
      <c r="N16" s="120"/>
      <c r="O16" s="4">
        <f t="shared" si="0"/>
        <v>3000</v>
      </c>
      <c r="T16" s="7" t="s">
        <v>45</v>
      </c>
      <c r="U16" s="7">
        <v>7018</v>
      </c>
      <c r="AA16" s="7" t="s">
        <v>190</v>
      </c>
      <c r="AB16" s="7" t="str">
        <f t="shared" si="1"/>
        <v>7042-000000</v>
      </c>
      <c r="AC16" s="7">
        <v>601</v>
      </c>
      <c r="AD16" s="7" t="str">
        <f t="shared" si="2"/>
        <v>069</v>
      </c>
      <c r="AG16" s="7">
        <v>110</v>
      </c>
      <c r="AH16" s="7">
        <f>[1]Summary!$B$2</f>
        <v>0</v>
      </c>
      <c r="AI16" s="7">
        <f t="shared" si="3"/>
        <v>0</v>
      </c>
      <c r="AJ16" s="7">
        <f t="shared" si="3"/>
        <v>0</v>
      </c>
      <c r="AK16" s="7">
        <f t="shared" si="3"/>
        <v>0</v>
      </c>
      <c r="AL16" s="7">
        <f t="shared" si="3"/>
        <v>0</v>
      </c>
      <c r="AM16" s="7">
        <f t="shared" si="3"/>
        <v>0</v>
      </c>
      <c r="AN16" s="7">
        <f t="shared" si="3"/>
        <v>0</v>
      </c>
      <c r="AO16" s="7">
        <f t="shared" si="3"/>
        <v>3000</v>
      </c>
      <c r="AP16" s="7">
        <f t="shared" si="3"/>
        <v>0</v>
      </c>
      <c r="AQ16" s="7">
        <f t="shared" si="3"/>
        <v>0</v>
      </c>
      <c r="AR16" s="7">
        <f t="shared" si="3"/>
        <v>0</v>
      </c>
      <c r="AS16" s="7">
        <f t="shared" si="3"/>
        <v>0</v>
      </c>
      <c r="AT16" s="7">
        <f t="shared" si="3"/>
        <v>0</v>
      </c>
    </row>
    <row r="17" spans="1:46" ht="20.25" x14ac:dyDescent="0.55000000000000004">
      <c r="A17" s="11">
        <v>7044</v>
      </c>
      <c r="B17" s="62" t="str">
        <f>IF(ISTEXT("PR-"&amp;VLOOKUP(A17,'Chart of Accounts'!$B$5:$C$50,2,FALSE)),"PR-"&amp;VLOOKUP(A17,'Chart of Accounts'!$B$5:$C$50,2,FALSE),"")</f>
        <v>PR-Postage &amp; Shipping Expense</v>
      </c>
      <c r="C17" s="120"/>
      <c r="D17" s="120"/>
      <c r="E17" s="120"/>
      <c r="F17" s="120"/>
      <c r="G17" s="120"/>
      <c r="H17" s="120"/>
      <c r="I17" s="120"/>
      <c r="J17" s="120"/>
      <c r="K17" s="120"/>
      <c r="L17" s="120"/>
      <c r="M17" s="120"/>
      <c r="N17" s="120"/>
      <c r="O17" s="4">
        <f t="shared" si="0"/>
        <v>0</v>
      </c>
      <c r="T17" s="7" t="s">
        <v>47</v>
      </c>
      <c r="U17" s="7">
        <v>7020</v>
      </c>
      <c r="AA17" s="7" t="s">
        <v>190</v>
      </c>
      <c r="AB17" s="7" t="str">
        <f>IF(A17="","",A17&amp;"-000000")</f>
        <v>7044-000000</v>
      </c>
      <c r="AC17" s="7">
        <v>601</v>
      </c>
      <c r="AD17" s="7" t="str">
        <f t="shared" si="2"/>
        <v>069</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0</v>
      </c>
      <c r="AR17" s="7">
        <f t="shared" ref="AR17:AR28" si="13">IF(L17="",0,L17)</f>
        <v>0</v>
      </c>
      <c r="AS17" s="7">
        <f t="shared" ref="AS17:AS28" si="14">IF(M17="",0,M17)</f>
        <v>0</v>
      </c>
      <c r="AT17" s="7">
        <f t="shared" ref="AT17:AT28" si="15">IF(N17="",0,N17)</f>
        <v>0</v>
      </c>
    </row>
    <row r="18" spans="1:46" ht="20.25" x14ac:dyDescent="0.55000000000000004">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7022</v>
      </c>
      <c r="AA18" s="7" t="s">
        <v>190</v>
      </c>
      <c r="AB18" s="7" t="str">
        <f>IF('Club Growth'!A17="","",'Club Growth'!A17&amp;"-000000")</f>
        <v/>
      </c>
      <c r="AC18" s="7">
        <v>601</v>
      </c>
      <c r="AD18" s="7" t="str">
        <f t="shared" si="2"/>
        <v>069</v>
      </c>
      <c r="AG18" s="7">
        <v>110</v>
      </c>
      <c r="AH18" s="7">
        <f>[1]Summary!$B$2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x14ac:dyDescent="0.55000000000000004">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069</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x14ac:dyDescent="0.55000000000000004">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069</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55000000000000004">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069</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x14ac:dyDescent="0.55000000000000004">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069</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x14ac:dyDescent="0.55000000000000004">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069</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x14ac:dyDescent="0.55000000000000004">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069</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25" x14ac:dyDescent="0.55000000000000004">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069</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25" x14ac:dyDescent="0.55000000000000004">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069</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55000000000000004">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069</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6">
      <c r="A28" s="11"/>
      <c r="B28" s="56" t="s">
        <v>301</v>
      </c>
      <c r="C28" s="60">
        <f t="shared" ref="C28:N28" si="17">SUM(C9:C27)</f>
        <v>0</v>
      </c>
      <c r="D28" s="60">
        <f t="shared" si="17"/>
        <v>2100</v>
      </c>
      <c r="E28" s="60">
        <f t="shared" si="17"/>
        <v>240</v>
      </c>
      <c r="F28" s="60">
        <f t="shared" si="17"/>
        <v>2000</v>
      </c>
      <c r="G28" s="60">
        <f t="shared" si="17"/>
        <v>0</v>
      </c>
      <c r="H28" s="60">
        <f t="shared" si="17"/>
        <v>0</v>
      </c>
      <c r="I28" s="60">
        <f t="shared" si="17"/>
        <v>3000</v>
      </c>
      <c r="J28" s="60">
        <f t="shared" si="17"/>
        <v>0</v>
      </c>
      <c r="K28" s="60">
        <f t="shared" si="17"/>
        <v>0</v>
      </c>
      <c r="L28" s="60">
        <f t="shared" si="17"/>
        <v>0</v>
      </c>
      <c r="M28" s="60">
        <f t="shared" si="17"/>
        <v>0</v>
      </c>
      <c r="N28" s="60">
        <f t="shared" si="17"/>
        <v>720</v>
      </c>
      <c r="O28" s="60">
        <f>SUM(O9:O27)</f>
        <v>8060</v>
      </c>
      <c r="T28" s="7" t="s">
        <v>69</v>
      </c>
      <c r="U28" s="7">
        <v>7042</v>
      </c>
      <c r="AA28" s="7" t="s">
        <v>190</v>
      </c>
      <c r="AB28" s="7" t="str">
        <f t="shared" si="16"/>
        <v/>
      </c>
      <c r="AC28" s="7">
        <v>601</v>
      </c>
      <c r="AD28" s="7" t="str">
        <f t="shared" si="2"/>
        <v>069</v>
      </c>
      <c r="AG28" s="7">
        <v>110</v>
      </c>
      <c r="AH28" s="7">
        <f>[1]Summary!$B$2</f>
        <v>0</v>
      </c>
      <c r="AI28" s="7">
        <f t="shared" si="4"/>
        <v>0</v>
      </c>
      <c r="AJ28" s="7">
        <f t="shared" si="5"/>
        <v>2100</v>
      </c>
      <c r="AK28" s="7">
        <f t="shared" si="6"/>
        <v>240</v>
      </c>
      <c r="AL28" s="7">
        <f t="shared" si="7"/>
        <v>2000</v>
      </c>
      <c r="AM28" s="7">
        <f t="shared" si="8"/>
        <v>0</v>
      </c>
      <c r="AN28" s="7">
        <f t="shared" si="9"/>
        <v>0</v>
      </c>
      <c r="AO28" s="7">
        <f t="shared" si="10"/>
        <v>3000</v>
      </c>
      <c r="AP28" s="7">
        <f t="shared" si="11"/>
        <v>0</v>
      </c>
      <c r="AQ28" s="7">
        <f t="shared" si="12"/>
        <v>0</v>
      </c>
      <c r="AR28" s="7">
        <f t="shared" si="13"/>
        <v>0</v>
      </c>
      <c r="AS28" s="7">
        <f t="shared" si="14"/>
        <v>0</v>
      </c>
      <c r="AT28" s="7">
        <f t="shared" si="15"/>
        <v>720</v>
      </c>
    </row>
    <row r="29" spans="1:46" ht="15.4" thickTop="1" x14ac:dyDescent="0.4">
      <c r="T29" s="7" t="s">
        <v>71</v>
      </c>
      <c r="U29" s="7">
        <v>7044</v>
      </c>
    </row>
    <row r="30" spans="1:46" x14ac:dyDescent="0.4">
      <c r="T30" s="7" t="s">
        <v>72</v>
      </c>
      <c r="U30" s="7">
        <v>7046</v>
      </c>
    </row>
    <row r="31" spans="1:46" x14ac:dyDescent="0.4">
      <c r="T31" s="7" t="s">
        <v>74</v>
      </c>
      <c r="U31" s="7">
        <v>7048</v>
      </c>
    </row>
    <row r="32" spans="1:46" x14ac:dyDescent="0.4">
      <c r="T32" s="7" t="s">
        <v>76</v>
      </c>
      <c r="U32" s="7">
        <v>7050</v>
      </c>
    </row>
    <row r="33" spans="20:21" x14ac:dyDescent="0.4">
      <c r="T33" s="7" t="s">
        <v>78</v>
      </c>
      <c r="U33" s="7">
        <v>7052</v>
      </c>
    </row>
    <row r="34" spans="20:21" x14ac:dyDescent="0.4">
      <c r="T34" s="7" t="s">
        <v>80</v>
      </c>
      <c r="U34" s="7">
        <v>7070</v>
      </c>
    </row>
    <row r="35" spans="20:21" x14ac:dyDescent="0.4">
      <c r="T35" s="7" t="s">
        <v>81</v>
      </c>
      <c r="U35" s="7">
        <v>7072</v>
      </c>
    </row>
    <row r="36" spans="20:21" x14ac:dyDescent="0.4">
      <c r="T36" s="7" t="s">
        <v>83</v>
      </c>
      <c r="U36" s="7">
        <v>7080</v>
      </c>
    </row>
    <row r="37" spans="20:21" x14ac:dyDescent="0.4">
      <c r="T37" s="7" t="s">
        <v>85</v>
      </c>
      <c r="U37" s="7">
        <v>7082</v>
      </c>
    </row>
    <row r="38" spans="20:21" x14ac:dyDescent="0.4">
      <c r="T38" s="7" t="s">
        <v>87</v>
      </c>
      <c r="U38" s="7">
        <v>7084</v>
      </c>
    </row>
    <row r="39" spans="20:21" x14ac:dyDescent="0.4">
      <c r="T39" s="7" t="s">
        <v>89</v>
      </c>
      <c r="U39" s="7">
        <v>7086</v>
      </c>
    </row>
    <row r="40" spans="20:21" x14ac:dyDescent="0.4">
      <c r="T40" s="7" t="s">
        <v>91</v>
      </c>
      <c r="U40" s="7">
        <v>7088</v>
      </c>
    </row>
    <row r="41" spans="20:21" x14ac:dyDescent="0.4">
      <c r="T41" s="7" t="s">
        <v>93</v>
      </c>
      <c r="U41" s="7">
        <v>7090</v>
      </c>
    </row>
    <row r="42" spans="20:21" x14ac:dyDescent="0.4">
      <c r="T42" s="7" t="s">
        <v>95</v>
      </c>
    </row>
    <row r="43" spans="20:21" x14ac:dyDescent="0.4">
      <c r="T43" s="7" t="s">
        <v>97</v>
      </c>
    </row>
    <row r="44" spans="20:21" x14ac:dyDescent="0.4">
      <c r="T44" s="7">
        <f>'[1]Chart of Accounts'!I39</f>
        <v>0</v>
      </c>
    </row>
    <row r="45" spans="20:21" x14ac:dyDescent="0.4">
      <c r="T45" s="7">
        <f>'[1]Chart of Accounts'!I40</f>
        <v>0</v>
      </c>
    </row>
    <row r="46" spans="20:21" x14ac:dyDescent="0.4">
      <c r="T46" s="7">
        <f>'[1]Chart of Accounts'!I41</f>
        <v>0</v>
      </c>
    </row>
    <row r="47" spans="20:21" x14ac:dyDescent="0.4">
      <c r="T47" s="7">
        <f>'[1]Chart of Accounts'!I42</f>
        <v>0</v>
      </c>
    </row>
    <row r="48" spans="20:21" x14ac:dyDescent="0.4">
      <c r="T48" s="7">
        <f>'[1]Chart of Accounts'!I43</f>
        <v>0</v>
      </c>
    </row>
    <row r="49" spans="20:20" x14ac:dyDescent="0.4">
      <c r="T49" s="7">
        <f>'[1]Chart of Accounts'!I44</f>
        <v>0</v>
      </c>
    </row>
    <row r="50" spans="20:20" x14ac:dyDescent="0.4">
      <c r="T50" s="7">
        <f>'[1]Chart of Accounts'!I45</f>
        <v>0</v>
      </c>
    </row>
    <row r="51" spans="20:20" x14ac:dyDescent="0.4">
      <c r="T51" s="7">
        <f>'[1]Chart of Accounts'!I46</f>
        <v>0</v>
      </c>
    </row>
    <row r="52" spans="20:20" x14ac:dyDescent="0.4">
      <c r="T52" s="7">
        <f>'[1]Chart of Accounts'!I47</f>
        <v>0</v>
      </c>
    </row>
    <row r="53" spans="20:20" x14ac:dyDescent="0.4">
      <c r="T53" s="7">
        <f>'[1]Chart of Accounts'!I48</f>
        <v>0</v>
      </c>
    </row>
    <row r="54" spans="20:20" x14ac:dyDescent="0.4">
      <c r="T54" s="7">
        <f>'[1]Chart of Accounts'!I49</f>
        <v>0</v>
      </c>
    </row>
    <row r="55" spans="20:20" x14ac:dyDescent="0.4">
      <c r="T55" s="7">
        <f>'[1]Chart of Accounts'!I50</f>
        <v>0</v>
      </c>
    </row>
    <row r="56" spans="20:20" x14ac:dyDescent="0.4">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A00-000000000000}">
      <formula1>0</formula1>
    </dataValidation>
    <dataValidation type="list" allowBlank="1" showInputMessage="1" showErrorMessage="1" sqref="A18:A27" xr:uid="{00000000-0002-0000-0A00-000001000000}">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95"/>
  <sheetViews>
    <sheetView zoomScale="70" zoomScaleNormal="70" workbookViewId="0">
      <pane xSplit="2" ySplit="6" topLeftCell="H61" activePane="bottomRight" state="frozen"/>
      <selection activeCell="B1" sqref="B1"/>
      <selection pane="topRight" activeCell="B1" sqref="B1"/>
      <selection pane="bottomLeft" activeCell="B1" sqref="B1"/>
      <selection pane="bottomRight" activeCell="J74" sqref="J74"/>
    </sheetView>
  </sheetViews>
  <sheetFormatPr defaultColWidth="9.19921875" defaultRowHeight="15" x14ac:dyDescent="0.4"/>
  <cols>
    <col min="1" max="1" width="11.19921875" style="7" customWidth="1"/>
    <col min="2" max="2" width="65.73046875" style="7" customWidth="1"/>
    <col min="3" max="15" width="16.796875" style="7" customWidth="1"/>
    <col min="16" max="18" width="9.19921875" style="7"/>
    <col min="19" max="19" width="9.19921875" style="7" customWidth="1"/>
    <col min="20"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'Public Relations'!G3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2" t="s">
        <v>305</v>
      </c>
      <c r="B8" s="59"/>
      <c r="C8" s="56"/>
      <c r="D8" s="4"/>
      <c r="E8" s="4"/>
      <c r="F8" s="4"/>
      <c r="G8" s="4"/>
      <c r="H8" s="4"/>
      <c r="I8" s="4"/>
      <c r="J8" s="4"/>
      <c r="K8" s="4"/>
      <c r="L8" s="4"/>
      <c r="M8" s="4"/>
      <c r="N8" s="4"/>
      <c r="O8" s="4"/>
      <c r="P8" s="4"/>
      <c r="Q8" s="4"/>
    </row>
    <row r="9" spans="1:46" ht="20.25" x14ac:dyDescent="0.55000000000000004">
      <c r="A9" s="11">
        <v>6025</v>
      </c>
      <c r="B9" s="11" t="s">
        <v>306</v>
      </c>
      <c r="C9" s="123"/>
      <c r="D9" s="124"/>
      <c r="E9" s="124"/>
      <c r="F9" s="124"/>
      <c r="G9" s="124"/>
      <c r="H9" s="124"/>
      <c r="I9" s="124"/>
      <c r="J9" s="124"/>
      <c r="K9" s="124"/>
      <c r="L9" s="124"/>
      <c r="M9" s="124"/>
      <c r="N9" s="125"/>
      <c r="O9" s="4">
        <f>SUM(C9:N9)</f>
        <v>0</v>
      </c>
      <c r="T9" s="115" t="s">
        <v>258</v>
      </c>
      <c r="AA9" s="7" t="s">
        <v>190</v>
      </c>
      <c r="AB9" s="7" t="str">
        <f t="shared" ref="AB9:AB23" si="0">IF(A9="","",A9&amp;"-000000")</f>
        <v>6025-000000</v>
      </c>
      <c r="AC9" s="7">
        <v>799</v>
      </c>
      <c r="AD9" s="7" t="str">
        <f>IF(LEN($O$1)=3,$O$1,IF(LEN($O$1)=2,0&amp;$O$1,IF(LEN($O$1)=1,0&amp;0&amp;$O$1,"ERROR")))</f>
        <v>069</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25" x14ac:dyDescent="0.55000000000000004">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069</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55000000000000004">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069</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55000000000000004">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069</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55000000000000004">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069</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55000000000000004">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069</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55000000000000004">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069</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55000000000000004">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069</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55000000000000004">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069</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55000000000000004">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069</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55000000000000004">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069</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55000000000000004">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069</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55000000000000004">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069</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55000000000000004">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069</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55000000000000004">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069</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65" x14ac:dyDescent="0.6">
      <c r="A24" s="58" t="s">
        <v>314</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65" x14ac:dyDescent="0.6">
      <c r="A25" s="58"/>
      <c r="B25" s="56"/>
      <c r="C25" s="5"/>
      <c r="D25" s="5"/>
      <c r="E25" s="5"/>
      <c r="F25" s="5"/>
      <c r="G25" s="5"/>
      <c r="H25" s="5"/>
      <c r="I25" s="5"/>
      <c r="J25" s="5"/>
      <c r="K25" s="5"/>
      <c r="L25" s="5"/>
      <c r="M25" s="5"/>
      <c r="N25" s="5"/>
      <c r="O25" s="5"/>
    </row>
    <row r="26" spans="1:46" ht="20.65" x14ac:dyDescent="0.6">
      <c r="A26" s="58" t="s">
        <v>129</v>
      </c>
      <c r="B26" s="59"/>
      <c r="C26" s="56"/>
      <c r="D26" s="4"/>
      <c r="E26" s="4"/>
      <c r="F26" s="4"/>
      <c r="G26" s="4"/>
      <c r="H26" s="4"/>
      <c r="I26" s="4"/>
      <c r="J26" s="4"/>
      <c r="K26" s="4"/>
      <c r="L26" s="4"/>
      <c r="M26" s="4"/>
      <c r="N26" s="4"/>
      <c r="O26" s="4"/>
    </row>
    <row r="27" spans="1:46" ht="21" customHeight="1" x14ac:dyDescent="0.55000000000000004">
      <c r="A27" s="61" t="s">
        <v>126</v>
      </c>
      <c r="B27" s="56"/>
      <c r="C27" s="4"/>
      <c r="D27" s="4"/>
      <c r="E27" s="4"/>
      <c r="F27" s="4"/>
      <c r="G27" s="4"/>
      <c r="H27" s="4"/>
      <c r="I27" s="4"/>
      <c r="J27" s="4"/>
      <c r="K27" s="4"/>
      <c r="L27" s="4"/>
      <c r="M27" s="4"/>
      <c r="N27" s="4"/>
      <c r="O27" s="4"/>
      <c r="T27" s="115" t="s">
        <v>258</v>
      </c>
    </row>
    <row r="28" spans="1:46" ht="21" customHeight="1" x14ac:dyDescent="0.55000000000000004">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069</v>
      </c>
      <c r="AG28" s="7">
        <v>110</v>
      </c>
      <c r="AH28" s="7" t="str">
        <f>Summary!$B$2</f>
        <v>AUD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55000000000000004">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069</v>
      </c>
      <c r="AG29" s="7">
        <v>110</v>
      </c>
      <c r="AH29" s="7" t="str">
        <f>Summary!$B$2</f>
        <v>AUD</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55000000000000004">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069</v>
      </c>
      <c r="AG30" s="7">
        <v>110</v>
      </c>
      <c r="AH30" s="7" t="str">
        <f>Summary!$B$2</f>
        <v>AUD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55000000000000004">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069</v>
      </c>
      <c r="AG31" s="7">
        <v>110</v>
      </c>
      <c r="AH31" s="7" t="str">
        <f>Summary!$B$2</f>
        <v>AUD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55000000000000004">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069</v>
      </c>
      <c r="AG32" s="7">
        <v>110</v>
      </c>
      <c r="AH32" s="7" t="str">
        <f>Summary!$B$2</f>
        <v>AUD</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55000000000000004">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069</v>
      </c>
      <c r="AG33" s="7">
        <v>110</v>
      </c>
      <c r="AH33" s="7" t="str">
        <f>Summary!$B$2</f>
        <v>AUD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55000000000000004">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069</v>
      </c>
      <c r="AG34" s="7">
        <v>110</v>
      </c>
      <c r="AH34" s="7" t="str">
        <f>Summary!$B$2</f>
        <v>AUD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55000000000000004">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069</v>
      </c>
      <c r="AG35" s="7">
        <v>110</v>
      </c>
      <c r="AH35" s="7" t="str">
        <f>Summary!$B$2</f>
        <v>AUD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55000000000000004">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069</v>
      </c>
      <c r="AG36" s="7">
        <v>110</v>
      </c>
      <c r="AH36" s="7" t="str">
        <f>Summary!$B$2</f>
        <v>AUD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55000000000000004">
      <c r="A37" s="61" t="s">
        <v>338</v>
      </c>
      <c r="B37" s="62"/>
      <c r="C37" s="64">
        <f t="shared" ref="C37:O37" si="23">SUM(C28:C36)</f>
        <v>0</v>
      </c>
      <c r="D37" s="64">
        <f t="shared" si="23"/>
        <v>0</v>
      </c>
      <c r="E37" s="64">
        <f t="shared" si="23"/>
        <v>0</v>
      </c>
      <c r="F37" s="64">
        <f t="shared" si="23"/>
        <v>0</v>
      </c>
      <c r="G37" s="64">
        <f t="shared" si="23"/>
        <v>0</v>
      </c>
      <c r="H37" s="64">
        <f t="shared" si="23"/>
        <v>0</v>
      </c>
      <c r="I37" s="64">
        <f t="shared" si="23"/>
        <v>0</v>
      </c>
      <c r="J37" s="64">
        <f t="shared" si="23"/>
        <v>0</v>
      </c>
      <c r="K37" s="64">
        <f t="shared" si="23"/>
        <v>0</v>
      </c>
      <c r="L37" s="64">
        <f t="shared" si="23"/>
        <v>0</v>
      </c>
      <c r="M37" s="64">
        <f t="shared" si="23"/>
        <v>0</v>
      </c>
      <c r="N37" s="64">
        <f t="shared" si="23"/>
        <v>0</v>
      </c>
      <c r="O37" s="64">
        <f t="shared" si="23"/>
        <v>0</v>
      </c>
      <c r="T37" s="7" t="s">
        <v>51</v>
      </c>
      <c r="U37" s="7">
        <v>7024</v>
      </c>
      <c r="AA37" s="7" t="s">
        <v>190</v>
      </c>
      <c r="AB37" s="7" t="str">
        <f t="shared" si="22"/>
        <v/>
      </c>
      <c r="AC37" s="7">
        <v>701</v>
      </c>
      <c r="AD37" s="7" t="str">
        <f t="shared" si="8"/>
        <v>069</v>
      </c>
    </row>
    <row r="38" spans="1:46" ht="20.65" x14ac:dyDescent="0.6">
      <c r="A38" s="3"/>
      <c r="B38" s="62"/>
      <c r="C38" s="4"/>
      <c r="D38" s="4"/>
      <c r="E38" s="4"/>
      <c r="F38" s="4"/>
      <c r="G38" s="4"/>
      <c r="H38" s="4"/>
      <c r="I38" s="4"/>
      <c r="J38" s="4"/>
      <c r="K38" s="4"/>
      <c r="L38" s="4"/>
      <c r="M38" s="4"/>
      <c r="N38" s="4"/>
      <c r="O38" s="4"/>
      <c r="T38" s="7" t="s">
        <v>53</v>
      </c>
      <c r="U38" s="7">
        <v>7026</v>
      </c>
    </row>
    <row r="39" spans="1:46" ht="20.25" x14ac:dyDescent="0.55000000000000004">
      <c r="A39" s="61" t="s">
        <v>127</v>
      </c>
      <c r="B39" s="62"/>
      <c r="C39" s="4"/>
      <c r="D39" s="4"/>
      <c r="E39" s="4"/>
      <c r="F39" s="4"/>
      <c r="G39" s="4"/>
      <c r="H39" s="4"/>
      <c r="I39" s="4"/>
      <c r="J39" s="4"/>
      <c r="K39" s="4"/>
      <c r="L39" s="4"/>
      <c r="M39" s="4"/>
      <c r="N39" s="4"/>
      <c r="O39" s="4"/>
      <c r="T39" s="7" t="s">
        <v>55</v>
      </c>
      <c r="U39" s="7">
        <v>7028</v>
      </c>
    </row>
    <row r="40" spans="1:46" ht="20.25" x14ac:dyDescent="0.55000000000000004">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4.5" x14ac:dyDescent="0.55000000000000004">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069</v>
      </c>
      <c r="AG41" s="7">
        <v>110</v>
      </c>
      <c r="AH41" s="7" t="str">
        <f>Summary!$B$2</f>
        <v>AUD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55000000000000004">
      <c r="A42" s="11">
        <v>7014</v>
      </c>
      <c r="B42" s="62" t="str">
        <f>IF(ISTEXT("ET-"&amp;VLOOKUP(A42,'Chart of Accounts'!$B$5:$C$50,2,FALSE)),"ET-"&amp;VLOOKUP(A42,'Chart of Accounts'!$B$5:$C$50,2,FALSE),"")</f>
        <v>ET-Room Rental Event Expense</v>
      </c>
      <c r="C42" s="10">
        <f>5*175</f>
        <v>875</v>
      </c>
      <c r="D42" s="10">
        <f>5*175</f>
        <v>875</v>
      </c>
      <c r="E42" s="10"/>
      <c r="F42" s="10"/>
      <c r="G42" s="10"/>
      <c r="H42" s="10"/>
      <c r="I42" s="10"/>
      <c r="J42" s="10"/>
      <c r="K42" s="10"/>
      <c r="L42" s="10"/>
      <c r="M42" s="10"/>
      <c r="N42" s="10">
        <f>10*175</f>
        <v>1750</v>
      </c>
      <c r="O42" s="4">
        <f t="shared" si="24"/>
        <v>3500</v>
      </c>
      <c r="T42" s="7" t="s">
        <v>61</v>
      </c>
      <c r="U42" s="7">
        <v>7036</v>
      </c>
      <c r="AA42" s="7" t="s">
        <v>190</v>
      </c>
      <c r="AB42" s="7" t="str">
        <f t="shared" si="25"/>
        <v>7010-000000</v>
      </c>
      <c r="AC42" s="7">
        <v>702</v>
      </c>
      <c r="AD42" s="7" t="str">
        <f t="shared" si="26"/>
        <v>069</v>
      </c>
      <c r="AG42" s="7">
        <v>110</v>
      </c>
      <c r="AH42" s="7" t="str">
        <f>Summary!$B$2</f>
        <v>AUD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55000000000000004">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069</v>
      </c>
      <c r="AG43" s="7">
        <v>110</v>
      </c>
      <c r="AH43" s="7" t="str">
        <f>Summary!$B$2</f>
        <v>AUD</v>
      </c>
      <c r="AI43" s="7">
        <f t="shared" si="28"/>
        <v>875</v>
      </c>
      <c r="AJ43" s="7">
        <f t="shared" si="29"/>
        <v>875</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1750</v>
      </c>
    </row>
    <row r="44" spans="1:46" ht="20.25" x14ac:dyDescent="0.55000000000000004">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069</v>
      </c>
      <c r="AG44" s="7">
        <v>110</v>
      </c>
      <c r="AH44" s="7" t="str">
        <f>Summary!$B$2</f>
        <v>AUD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55000000000000004">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069</v>
      </c>
      <c r="AG45" s="7">
        <v>110</v>
      </c>
      <c r="AH45" s="7" t="str">
        <f>Summary!$B$2</f>
        <v>AUD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55000000000000004">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069</v>
      </c>
      <c r="AG46" s="7">
        <v>110</v>
      </c>
      <c r="AH46" s="7" t="str">
        <f>Summary!$B$2</f>
        <v>AUD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55000000000000004">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069</v>
      </c>
      <c r="AG47" s="7">
        <v>110</v>
      </c>
      <c r="AH47" s="7" t="str">
        <f>Summary!$B$2</f>
        <v>AUD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55000000000000004">
      <c r="A48" s="61" t="s">
        <v>339</v>
      </c>
      <c r="B48" s="62"/>
      <c r="C48" s="64">
        <f t="shared" ref="C48:O48" si="40">SUM(C40:C47)</f>
        <v>875</v>
      </c>
      <c r="D48" s="64">
        <f t="shared" si="40"/>
        <v>875</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1750</v>
      </c>
      <c r="O48" s="64">
        <f t="shared" si="40"/>
        <v>3500</v>
      </c>
      <c r="T48" s="7" t="s">
        <v>76</v>
      </c>
      <c r="U48" s="7">
        <v>7050</v>
      </c>
      <c r="AA48" s="7" t="s">
        <v>190</v>
      </c>
      <c r="AB48" s="7" t="str">
        <f t="shared" si="25"/>
        <v/>
      </c>
      <c r="AC48" s="7">
        <v>702</v>
      </c>
      <c r="AD48" s="7" t="str">
        <f t="shared" si="26"/>
        <v>069</v>
      </c>
      <c r="AG48" s="7">
        <v>110</v>
      </c>
      <c r="AH48" s="7" t="str">
        <f>Summary!$B$2</f>
        <v>AUD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55000000000000004">
      <c r="A49" s="11"/>
      <c r="B49" s="62"/>
      <c r="C49" s="4"/>
      <c r="D49" s="4"/>
      <c r="E49" s="4"/>
      <c r="F49" s="4"/>
      <c r="G49" s="4"/>
      <c r="H49" s="4"/>
      <c r="I49" s="4"/>
      <c r="J49" s="4"/>
      <c r="K49" s="4"/>
      <c r="L49" s="4"/>
      <c r="M49" s="4"/>
      <c r="N49" s="4"/>
      <c r="O49" s="4"/>
      <c r="T49" s="7" t="s">
        <v>78</v>
      </c>
      <c r="U49" s="7">
        <v>7052</v>
      </c>
    </row>
    <row r="50" spans="1:46" ht="20.25" x14ac:dyDescent="0.55000000000000004">
      <c r="A50" s="61" t="s">
        <v>268</v>
      </c>
      <c r="B50" s="62"/>
      <c r="C50" s="4"/>
      <c r="D50" s="4"/>
      <c r="E50" s="4"/>
      <c r="F50" s="4"/>
      <c r="G50" s="4"/>
      <c r="H50" s="4"/>
      <c r="I50" s="4"/>
      <c r="J50" s="4"/>
      <c r="K50" s="4"/>
      <c r="L50" s="4"/>
      <c r="M50" s="4"/>
      <c r="N50" s="4"/>
      <c r="O50" s="4"/>
      <c r="T50" s="7" t="s">
        <v>80</v>
      </c>
      <c r="U50" s="7">
        <v>7070</v>
      </c>
    </row>
    <row r="51" spans="1:46" ht="20.25" x14ac:dyDescent="0.55000000000000004">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25" x14ac:dyDescent="0.55000000000000004">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069</v>
      </c>
      <c r="AG52" s="7">
        <v>110</v>
      </c>
      <c r="AH52" s="7" t="str">
        <f>Summary!$B$2</f>
        <v>AUD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25" x14ac:dyDescent="0.55000000000000004">
      <c r="A53" s="11">
        <v>7012</v>
      </c>
      <c r="B53" s="62"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7" t="s">
        <v>85</v>
      </c>
      <c r="U53" s="7">
        <v>7088</v>
      </c>
      <c r="AA53" s="7" t="s">
        <v>190</v>
      </c>
      <c r="AB53" s="7" t="str">
        <f t="shared" si="41"/>
        <v>7006-000000</v>
      </c>
      <c r="AC53" s="7">
        <v>703</v>
      </c>
      <c r="AD53" s="7" t="str">
        <f t="shared" si="42"/>
        <v>069</v>
      </c>
      <c r="AG53" s="7">
        <v>110</v>
      </c>
      <c r="AH53" s="7" t="str">
        <f>Summary!$B$2</f>
        <v>AUD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55000000000000004">
      <c r="A54" s="11">
        <v>7014</v>
      </c>
      <c r="B54" s="62" t="str">
        <f>IF(ISTEXT("ET-"&amp;VLOOKUP(A54,'Chart of Accounts'!$B$5:$C$50,2,FALSE)),"ET-"&amp;VLOOKUP(A54,'Chart of Accounts'!$B$5:$C$50,2,FALSE),"")</f>
        <v>ET-Room Rental Event Expense</v>
      </c>
      <c r="C54" s="10"/>
      <c r="D54" s="10"/>
      <c r="E54" s="10"/>
      <c r="F54" s="10"/>
      <c r="G54" s="10"/>
      <c r="H54" s="10"/>
      <c r="I54" s="10"/>
      <c r="J54" s="10">
        <v>800</v>
      </c>
      <c r="K54" s="10"/>
      <c r="L54" s="10"/>
      <c r="M54" s="10"/>
      <c r="N54" s="10">
        <v>800</v>
      </c>
      <c r="O54" s="4">
        <f t="shared" si="44"/>
        <v>1600</v>
      </c>
      <c r="Q54" s="7" t="s">
        <v>194</v>
      </c>
      <c r="T54" s="7" t="s">
        <v>87</v>
      </c>
      <c r="U54" s="7">
        <v>7090</v>
      </c>
      <c r="AA54" s="7" t="s">
        <v>190</v>
      </c>
      <c r="AB54" s="7" t="str">
        <f t="shared" si="41"/>
        <v>7012-000000</v>
      </c>
      <c r="AC54" s="7">
        <v>703</v>
      </c>
      <c r="AD54" s="7" t="str">
        <f t="shared" si="42"/>
        <v>069</v>
      </c>
      <c r="AG54" s="7">
        <v>110</v>
      </c>
      <c r="AH54" s="7" t="str">
        <f>Summary!$B$2</f>
        <v>AUD</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25" x14ac:dyDescent="0.55000000000000004">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069</v>
      </c>
      <c r="AG55" s="7">
        <v>110</v>
      </c>
      <c r="AH55" s="7" t="str">
        <f>Summary!$B$2</f>
        <v>AUD</v>
      </c>
      <c r="AI55" s="7">
        <f t="shared" si="45"/>
        <v>0</v>
      </c>
      <c r="AJ55" s="7">
        <f t="shared" si="46"/>
        <v>0</v>
      </c>
      <c r="AK55" s="7">
        <f t="shared" si="47"/>
        <v>0</v>
      </c>
      <c r="AL55" s="7">
        <f t="shared" si="48"/>
        <v>0</v>
      </c>
      <c r="AM55" s="7">
        <f t="shared" si="49"/>
        <v>0</v>
      </c>
      <c r="AN55" s="7">
        <f t="shared" si="50"/>
        <v>0</v>
      </c>
      <c r="AO55" s="7">
        <f t="shared" si="51"/>
        <v>0</v>
      </c>
      <c r="AP55" s="7">
        <f t="shared" si="52"/>
        <v>800</v>
      </c>
      <c r="AQ55" s="7">
        <f t="shared" si="53"/>
        <v>0</v>
      </c>
      <c r="AR55" s="7">
        <f t="shared" si="54"/>
        <v>0</v>
      </c>
      <c r="AS55" s="7">
        <f t="shared" si="55"/>
        <v>0</v>
      </c>
      <c r="AT55" s="7">
        <f t="shared" si="56"/>
        <v>800</v>
      </c>
    </row>
    <row r="56" spans="1:46" ht="20.25" x14ac:dyDescent="0.55000000000000004">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069</v>
      </c>
      <c r="AG56" s="7">
        <v>110</v>
      </c>
      <c r="AH56" s="7" t="str">
        <f>Summary!$B$2</f>
        <v>AUD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55000000000000004">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069</v>
      </c>
      <c r="AG57" s="7">
        <v>110</v>
      </c>
      <c r="AH57" s="7" t="str">
        <f>Summary!$B$2</f>
        <v>AUD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55000000000000004">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069</v>
      </c>
      <c r="AG58" s="7">
        <v>110</v>
      </c>
      <c r="AH58" s="7" t="str">
        <f>Summary!$B$2</f>
        <v>AUD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55000000000000004">
      <c r="A59" s="61" t="s">
        <v>340</v>
      </c>
      <c r="B59" s="62"/>
      <c r="C59" s="64">
        <f t="shared" ref="C59:O59" si="57">SUM(C51:C58)</f>
        <v>0</v>
      </c>
      <c r="D59" s="64">
        <f t="shared" si="57"/>
        <v>0</v>
      </c>
      <c r="E59" s="64">
        <f t="shared" si="57"/>
        <v>0</v>
      </c>
      <c r="F59" s="64">
        <f t="shared" si="57"/>
        <v>0</v>
      </c>
      <c r="G59" s="64">
        <f t="shared" si="57"/>
        <v>0</v>
      </c>
      <c r="H59" s="64">
        <f t="shared" si="57"/>
        <v>0</v>
      </c>
      <c r="I59" s="64">
        <f t="shared" si="57"/>
        <v>0</v>
      </c>
      <c r="J59" s="64">
        <f t="shared" si="57"/>
        <v>800</v>
      </c>
      <c r="K59" s="64">
        <f t="shared" si="57"/>
        <v>0</v>
      </c>
      <c r="L59" s="64">
        <f t="shared" si="57"/>
        <v>0</v>
      </c>
      <c r="M59" s="64">
        <f t="shared" si="57"/>
        <v>0</v>
      </c>
      <c r="N59" s="64">
        <f t="shared" si="57"/>
        <v>800</v>
      </c>
      <c r="O59" s="64">
        <f t="shared" si="57"/>
        <v>1600</v>
      </c>
      <c r="T59" s="7">
        <f>'Chart of Accounts'!I40</f>
        <v>0</v>
      </c>
      <c r="AA59" s="7" t="s">
        <v>190</v>
      </c>
      <c r="AB59" s="7" t="str">
        <f t="shared" si="41"/>
        <v/>
      </c>
      <c r="AC59" s="7">
        <v>703</v>
      </c>
      <c r="AD59" s="7" t="str">
        <f t="shared" si="42"/>
        <v>069</v>
      </c>
      <c r="AG59" s="7">
        <v>110</v>
      </c>
      <c r="AH59" s="7" t="str">
        <f>Summary!$B$2</f>
        <v>AUD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55000000000000004">
      <c r="A60" s="11"/>
      <c r="B60" s="62"/>
      <c r="C60" s="4"/>
      <c r="D60" s="4"/>
      <c r="E60" s="4"/>
      <c r="F60" s="4"/>
      <c r="G60" s="4"/>
      <c r="H60" s="4"/>
      <c r="I60" s="4"/>
      <c r="J60" s="4"/>
      <c r="K60" s="4"/>
      <c r="L60" s="4"/>
      <c r="M60" s="4"/>
      <c r="N60" s="4"/>
      <c r="O60" s="4"/>
      <c r="T60" s="7">
        <f>'Chart of Accounts'!I41</f>
        <v>0</v>
      </c>
    </row>
    <row r="61" spans="1:46" ht="20.25" x14ac:dyDescent="0.55000000000000004">
      <c r="A61" s="61" t="s">
        <v>128</v>
      </c>
      <c r="B61" s="62"/>
      <c r="C61" s="4"/>
      <c r="D61" s="4"/>
      <c r="E61" s="4"/>
      <c r="F61" s="4"/>
      <c r="G61" s="4"/>
      <c r="H61" s="4"/>
      <c r="I61" s="4"/>
      <c r="J61" s="4"/>
      <c r="K61" s="4"/>
      <c r="L61" s="4"/>
      <c r="M61" s="4"/>
      <c r="N61" s="4"/>
      <c r="O61" s="4"/>
      <c r="T61" s="7">
        <f>'Chart of Accounts'!I42</f>
        <v>0</v>
      </c>
    </row>
    <row r="62" spans="1:46" ht="20.25" x14ac:dyDescent="0.55000000000000004">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4.5" x14ac:dyDescent="0.55000000000000004">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069</v>
      </c>
      <c r="AG63" s="7">
        <v>110</v>
      </c>
      <c r="AH63" s="7" t="str">
        <f>Summary!$B$2</f>
        <v>AUD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55000000000000004">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069</v>
      </c>
      <c r="AG64" s="7">
        <v>110</v>
      </c>
      <c r="AH64" s="7" t="str">
        <f>Summary!$B$2</f>
        <v>AUD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55000000000000004">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069</v>
      </c>
      <c r="AG65" s="7">
        <v>110</v>
      </c>
      <c r="AH65" s="7" t="str">
        <f>Summary!$B$2</f>
        <v>AUD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55000000000000004">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069</v>
      </c>
      <c r="AG66" s="7">
        <v>110</v>
      </c>
      <c r="AH66" s="7" t="str">
        <f>Summary!$B$2</f>
        <v>AUD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55000000000000004">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069</v>
      </c>
      <c r="AG67" s="7">
        <v>110</v>
      </c>
      <c r="AH67" s="7" t="str">
        <f>Summary!$B$2</f>
        <v>AUD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55000000000000004">
      <c r="A68" s="61" t="s">
        <v>341</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069</v>
      </c>
      <c r="AG68" s="7">
        <v>110</v>
      </c>
      <c r="AH68" s="7" t="str">
        <f>Summary!$B$2</f>
        <v>AUD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55000000000000004">
      <c r="A69" s="11"/>
      <c r="B69" s="62"/>
      <c r="C69" s="65"/>
      <c r="D69" s="65"/>
      <c r="E69" s="65"/>
      <c r="F69" s="65"/>
      <c r="G69" s="65"/>
      <c r="H69" s="65"/>
      <c r="I69" s="65"/>
      <c r="J69" s="65"/>
      <c r="K69" s="65"/>
      <c r="L69" s="65"/>
      <c r="M69" s="65"/>
      <c r="N69" s="65"/>
      <c r="O69" s="65"/>
      <c r="T69" s="7">
        <f>'Chart of Accounts'!I52</f>
        <v>0</v>
      </c>
    </row>
    <row r="70" spans="1:46" ht="20.25" x14ac:dyDescent="0.55000000000000004">
      <c r="A70" s="61" t="s">
        <v>323</v>
      </c>
      <c r="B70" s="62"/>
      <c r="C70" s="4"/>
      <c r="D70" s="4"/>
      <c r="E70" s="4"/>
      <c r="F70" s="4"/>
      <c r="G70" s="4"/>
      <c r="H70" s="4"/>
      <c r="I70" s="4"/>
      <c r="J70" s="4"/>
      <c r="K70" s="4"/>
      <c r="L70" s="4"/>
      <c r="M70" s="4"/>
      <c r="N70" s="4"/>
      <c r="O70" s="4"/>
    </row>
    <row r="71" spans="1:46" ht="20.25" x14ac:dyDescent="0.55000000000000004">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55000000000000004">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069</v>
      </c>
      <c r="AG72" s="7">
        <v>110</v>
      </c>
      <c r="AH72" s="7" t="str">
        <f>Summary!$B$2</f>
        <v>AUD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4.5" x14ac:dyDescent="0.55000000000000004">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069</v>
      </c>
      <c r="AG73" s="7">
        <v>110</v>
      </c>
      <c r="AH73" s="7" t="str">
        <f>Summary!$B$2</f>
        <v>AUD</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55000000000000004">
      <c r="A74" s="11">
        <v>7082</v>
      </c>
      <c r="B74" s="62" t="str">
        <f>IF(ISTEXT("ET-"&amp;VLOOKUP(A74,'Chart of Accounts'!$B$5:$C$50,2,FALSE)),"ET-"&amp;VLOOKUP(A74,'Chart of Accounts'!$B$5:$C$50,2,FALSE),"")</f>
        <v>ET-Incentives</v>
      </c>
      <c r="C74" s="10"/>
      <c r="D74" s="10"/>
      <c r="E74" s="10"/>
      <c r="F74" s="10"/>
      <c r="G74" s="10"/>
      <c r="H74" s="10"/>
      <c r="I74" s="10"/>
      <c r="J74" s="10">
        <f>3200</f>
        <v>3200</v>
      </c>
      <c r="K74" s="10"/>
      <c r="L74" s="10"/>
      <c r="M74" s="10"/>
      <c r="N74" s="10">
        <f>3200</f>
        <v>3200</v>
      </c>
      <c r="O74" s="4">
        <f t="shared" si="75"/>
        <v>6400</v>
      </c>
      <c r="AA74" s="7" t="s">
        <v>190</v>
      </c>
      <c r="AB74" s="7" t="str">
        <f t="shared" si="76"/>
        <v>7010-000000</v>
      </c>
      <c r="AC74" s="7">
        <v>706</v>
      </c>
      <c r="AD74" s="7" t="str">
        <f t="shared" si="77"/>
        <v>069</v>
      </c>
      <c r="AG74" s="7">
        <v>110</v>
      </c>
      <c r="AH74" s="7" t="str">
        <f>Summary!$B$2</f>
        <v>AUD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25" x14ac:dyDescent="0.55000000000000004">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069</v>
      </c>
      <c r="AG75" s="7">
        <v>110</v>
      </c>
      <c r="AH75" s="7" t="str">
        <f>Summary!$B$2</f>
        <v>AUD</v>
      </c>
      <c r="AI75" s="7">
        <f t="shared" si="90"/>
        <v>0</v>
      </c>
      <c r="AJ75" s="7">
        <f t="shared" si="91"/>
        <v>0</v>
      </c>
      <c r="AK75" s="7">
        <f t="shared" si="92"/>
        <v>0</v>
      </c>
      <c r="AL75" s="7">
        <f t="shared" si="93"/>
        <v>0</v>
      </c>
      <c r="AM75" s="7">
        <f t="shared" si="94"/>
        <v>0</v>
      </c>
      <c r="AN75" s="7">
        <f t="shared" si="95"/>
        <v>0</v>
      </c>
      <c r="AO75" s="7">
        <f t="shared" si="96"/>
        <v>0</v>
      </c>
      <c r="AP75" s="7">
        <f t="shared" si="97"/>
        <v>3200</v>
      </c>
      <c r="AQ75" s="7">
        <f t="shared" si="98"/>
        <v>0</v>
      </c>
      <c r="AR75" s="7">
        <f t="shared" si="99"/>
        <v>0</v>
      </c>
      <c r="AS75" s="7">
        <f t="shared" si="100"/>
        <v>0</v>
      </c>
      <c r="AT75" s="7">
        <f t="shared" si="101"/>
        <v>3200</v>
      </c>
    </row>
    <row r="76" spans="1:46" ht="20.25" x14ac:dyDescent="0.55000000000000004">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069</v>
      </c>
      <c r="AG76" s="7">
        <v>110</v>
      </c>
      <c r="AH76" s="7" t="str">
        <f>Summary!$B$2</f>
        <v>AUD</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55000000000000004">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069</v>
      </c>
      <c r="AG77" s="7">
        <v>110</v>
      </c>
      <c r="AH77" s="7" t="str">
        <f>Summary!$B$2</f>
        <v>AUD</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55000000000000004">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069</v>
      </c>
      <c r="AG78" s="7">
        <v>110</v>
      </c>
      <c r="AH78" s="7" t="str">
        <f>Summary!$B$2</f>
        <v>AUD</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55000000000000004">
      <c r="A79" s="61" t="s">
        <v>342</v>
      </c>
      <c r="B79" s="11"/>
      <c r="C79" s="64">
        <f t="shared" ref="C79:O79" si="103">SUM(C71:C78)</f>
        <v>0</v>
      </c>
      <c r="D79" s="64">
        <f t="shared" si="103"/>
        <v>0</v>
      </c>
      <c r="E79" s="64">
        <f t="shared" si="103"/>
        <v>0</v>
      </c>
      <c r="F79" s="64">
        <f t="shared" si="103"/>
        <v>0</v>
      </c>
      <c r="G79" s="64">
        <f t="shared" si="103"/>
        <v>0</v>
      </c>
      <c r="H79" s="64">
        <f t="shared" si="103"/>
        <v>0</v>
      </c>
      <c r="I79" s="64">
        <f t="shared" si="103"/>
        <v>0</v>
      </c>
      <c r="J79" s="64">
        <f t="shared" si="103"/>
        <v>3200</v>
      </c>
      <c r="K79" s="64">
        <f t="shared" si="103"/>
        <v>0</v>
      </c>
      <c r="L79" s="64">
        <f t="shared" si="103"/>
        <v>0</v>
      </c>
      <c r="M79" s="64">
        <f t="shared" si="103"/>
        <v>0</v>
      </c>
      <c r="N79" s="64">
        <f t="shared" si="103"/>
        <v>3200</v>
      </c>
      <c r="O79" s="64">
        <f t="shared" si="103"/>
        <v>6400</v>
      </c>
      <c r="AA79" s="7" t="s">
        <v>190</v>
      </c>
      <c r="AB79" s="7" t="str">
        <f>IF(A78="","",A78&amp;"-000000")</f>
        <v/>
      </c>
      <c r="AC79" s="7">
        <v>706</v>
      </c>
      <c r="AD79" s="7" t="str">
        <f t="shared" si="77"/>
        <v>069</v>
      </c>
      <c r="AG79" s="7">
        <v>110</v>
      </c>
      <c r="AH79" s="7" t="str">
        <f>Summary!$B$2</f>
        <v>AUD</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55000000000000004">
      <c r="A80" s="11"/>
      <c r="B80" s="62"/>
      <c r="C80" s="65"/>
      <c r="D80" s="65"/>
      <c r="E80" s="65"/>
      <c r="F80" s="65"/>
      <c r="G80" s="65"/>
      <c r="H80" s="65"/>
      <c r="I80" s="65"/>
      <c r="J80" s="65"/>
      <c r="K80" s="65"/>
      <c r="L80" s="65"/>
      <c r="M80" s="65"/>
      <c r="N80" s="65"/>
      <c r="O80" s="65"/>
    </row>
    <row r="81" spans="1:46" ht="20.25" x14ac:dyDescent="0.55000000000000004">
      <c r="A81" s="61" t="s">
        <v>343</v>
      </c>
      <c r="B81" s="62"/>
      <c r="C81" s="4"/>
      <c r="D81" s="4"/>
      <c r="E81" s="4"/>
      <c r="F81" s="4"/>
      <c r="G81" s="4"/>
      <c r="H81" s="4"/>
      <c r="I81" s="4"/>
      <c r="J81" s="4"/>
      <c r="K81" s="4"/>
      <c r="L81" s="4"/>
      <c r="M81" s="4"/>
      <c r="N81" s="4"/>
      <c r="O81" s="4"/>
    </row>
    <row r="82" spans="1:46" ht="20.25" x14ac:dyDescent="0.55000000000000004">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55000000000000004">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069</v>
      </c>
      <c r="AG83" s="7">
        <v>110</v>
      </c>
      <c r="AH83" s="7" t="str">
        <f>Summary!$B$2</f>
        <v>AUD</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4.5" x14ac:dyDescent="0.55000000000000004">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069</v>
      </c>
      <c r="AG84" s="7">
        <v>110</v>
      </c>
      <c r="AH84" s="7" t="str">
        <f>Summary!$B$2</f>
        <v>AUD</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55000000000000004">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069</v>
      </c>
      <c r="AG85" s="7">
        <v>110</v>
      </c>
      <c r="AH85" s="7" t="str">
        <f>Summary!$B$2</f>
        <v>AUD</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25" x14ac:dyDescent="0.55000000000000004">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069</v>
      </c>
      <c r="AG86" s="7">
        <v>110</v>
      </c>
      <c r="AH86" s="7" t="str">
        <f>Summary!$B$2</f>
        <v>AUD</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25" x14ac:dyDescent="0.55000000000000004">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069</v>
      </c>
      <c r="AG87" s="7">
        <v>110</v>
      </c>
      <c r="AH87" s="7" t="str">
        <f>Summary!$B$2</f>
        <v>AUD</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55000000000000004">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069</v>
      </c>
      <c r="AG88" s="7">
        <v>110</v>
      </c>
      <c r="AH88" s="7" t="str">
        <f>Summary!$B$2</f>
        <v>AUD</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55000000000000004">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069</v>
      </c>
      <c r="AG89" s="7">
        <v>110</v>
      </c>
      <c r="AH89" s="7" t="str">
        <f>Summary!$B$2</f>
        <v>AUD</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55000000000000004">
      <c r="A90" s="61" t="s">
        <v>344</v>
      </c>
      <c r="B90" s="11"/>
      <c r="C90" s="64">
        <f t="shared" ref="C90:O90" si="121">SUM(C82:C89)</f>
        <v>0</v>
      </c>
      <c r="D90" s="64">
        <f t="shared" si="121"/>
        <v>0</v>
      </c>
      <c r="E90" s="64">
        <f t="shared" si="121"/>
        <v>0</v>
      </c>
      <c r="F90" s="64">
        <f t="shared" si="121"/>
        <v>0</v>
      </c>
      <c r="G90" s="64">
        <f t="shared" si="121"/>
        <v>0</v>
      </c>
      <c r="H90" s="64">
        <f t="shared" si="121"/>
        <v>0</v>
      </c>
      <c r="I90" s="64">
        <f t="shared" si="121"/>
        <v>0</v>
      </c>
      <c r="J90" s="64">
        <f t="shared" si="121"/>
        <v>0</v>
      </c>
      <c r="K90" s="64">
        <f t="shared" si="121"/>
        <v>0</v>
      </c>
      <c r="L90" s="64">
        <f t="shared" si="121"/>
        <v>0</v>
      </c>
      <c r="M90" s="64">
        <f t="shared" si="121"/>
        <v>0</v>
      </c>
      <c r="N90" s="64">
        <f t="shared" si="121"/>
        <v>0</v>
      </c>
      <c r="O90" s="64">
        <f t="shared" si="121"/>
        <v>0</v>
      </c>
      <c r="AA90" s="7" t="s">
        <v>190</v>
      </c>
      <c r="AB90" s="7" t="str">
        <f>IF(A89="","",A89&amp;"-000000")</f>
        <v/>
      </c>
      <c r="AC90" s="7">
        <v>705</v>
      </c>
      <c r="AD90" s="7" t="str">
        <f t="shared" si="105"/>
        <v>069</v>
      </c>
      <c r="AG90" s="7">
        <v>110</v>
      </c>
      <c r="AH90" s="7" t="str">
        <f>Summary!$B$2</f>
        <v>AUD</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55000000000000004">
      <c r="A91" s="11"/>
      <c r="B91" s="11"/>
      <c r="C91" s="4"/>
      <c r="D91" s="4"/>
      <c r="E91" s="4"/>
      <c r="F91" s="4"/>
      <c r="G91" s="4"/>
      <c r="H91" s="4"/>
      <c r="I91" s="4"/>
      <c r="J91" s="4"/>
      <c r="K91" s="4"/>
      <c r="L91" s="4"/>
      <c r="M91" s="4"/>
      <c r="N91" s="4"/>
      <c r="O91" s="4"/>
    </row>
    <row r="92" spans="1:46" ht="20.25" x14ac:dyDescent="0.55000000000000004">
      <c r="A92" s="11"/>
      <c r="B92" s="56" t="s">
        <v>321</v>
      </c>
      <c r="C92" s="132">
        <f t="shared" ref="C92:O92" si="122">SUM(C37,C48,C59,C68,C90,C79)</f>
        <v>875</v>
      </c>
      <c r="D92" s="132">
        <f t="shared" si="122"/>
        <v>875</v>
      </c>
      <c r="E92" s="132">
        <f t="shared" si="122"/>
        <v>0</v>
      </c>
      <c r="F92" s="132">
        <f t="shared" si="122"/>
        <v>0</v>
      </c>
      <c r="G92" s="132">
        <f t="shared" si="122"/>
        <v>0</v>
      </c>
      <c r="H92" s="132">
        <f t="shared" si="122"/>
        <v>0</v>
      </c>
      <c r="I92" s="132">
        <f t="shared" si="122"/>
        <v>0</v>
      </c>
      <c r="J92" s="132">
        <f t="shared" si="122"/>
        <v>4000</v>
      </c>
      <c r="K92" s="132">
        <f t="shared" si="122"/>
        <v>0</v>
      </c>
      <c r="L92" s="132">
        <f t="shared" si="122"/>
        <v>0</v>
      </c>
      <c r="M92" s="132">
        <f t="shared" si="122"/>
        <v>0</v>
      </c>
      <c r="N92" s="132">
        <f t="shared" si="122"/>
        <v>5750</v>
      </c>
      <c r="O92" s="132">
        <f t="shared" si="122"/>
        <v>11500</v>
      </c>
    </row>
    <row r="93" spans="1:46" ht="20.25" x14ac:dyDescent="0.55000000000000004">
      <c r="A93" s="11"/>
      <c r="B93" s="11"/>
      <c r="C93" s="4"/>
      <c r="D93" s="4"/>
      <c r="E93" s="4"/>
      <c r="F93" s="4"/>
      <c r="G93" s="4"/>
      <c r="H93" s="4"/>
      <c r="I93" s="4"/>
      <c r="J93" s="4"/>
      <c r="K93" s="4"/>
      <c r="L93" s="4"/>
      <c r="M93" s="4"/>
      <c r="N93" s="4"/>
      <c r="O93" s="4"/>
    </row>
    <row r="94" spans="1:46" ht="21" thickBot="1" x14ac:dyDescent="0.65">
      <c r="A94" s="1"/>
      <c r="B94" s="56" t="s">
        <v>315</v>
      </c>
      <c r="C94" s="69">
        <f t="shared" ref="C94:O94" si="123">C24-C92</f>
        <v>-875</v>
      </c>
      <c r="D94" s="69">
        <f t="shared" si="123"/>
        <v>-875</v>
      </c>
      <c r="E94" s="69">
        <f t="shared" si="123"/>
        <v>0</v>
      </c>
      <c r="F94" s="69">
        <f t="shared" si="123"/>
        <v>0</v>
      </c>
      <c r="G94" s="69">
        <f t="shared" si="123"/>
        <v>0</v>
      </c>
      <c r="H94" s="69">
        <f t="shared" si="123"/>
        <v>0</v>
      </c>
      <c r="I94" s="69">
        <f t="shared" si="123"/>
        <v>0</v>
      </c>
      <c r="J94" s="69">
        <f t="shared" si="123"/>
        <v>-4000</v>
      </c>
      <c r="K94" s="69">
        <f t="shared" si="123"/>
        <v>0</v>
      </c>
      <c r="L94" s="69">
        <f t="shared" si="123"/>
        <v>0</v>
      </c>
      <c r="M94" s="69">
        <f t="shared" si="123"/>
        <v>0</v>
      </c>
      <c r="N94" s="69">
        <f t="shared" si="123"/>
        <v>-5750</v>
      </c>
      <c r="O94" s="69">
        <f t="shared" si="123"/>
        <v>-11500</v>
      </c>
    </row>
    <row r="95" spans="1:46" ht="15.4" thickTop="1" x14ac:dyDescent="0.4"/>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B00-000000000000}">
      <formula1>0</formula1>
    </dataValidation>
    <dataValidation type="list" allowBlank="1" showInputMessage="1" showErrorMessage="1" sqref="A55:A58 A44:A47 A33:A36 A64:A67 A86:A89 A75:A78" xr:uid="{00000000-0002-0000-0B00-000001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80"/>
  <sheetViews>
    <sheetView zoomScale="78" zoomScaleNormal="78" workbookViewId="0">
      <pane xSplit="2" ySplit="6" topLeftCell="C7" activePane="bottomRight" state="frozen"/>
      <selection activeCell="B1" sqref="B1"/>
      <selection pane="topRight" activeCell="B1" sqref="B1"/>
      <selection pane="bottomLeft" activeCell="B1" sqref="B1"/>
      <selection pane="bottomRight" activeCell="I35" sqref="I35"/>
    </sheetView>
  </sheetViews>
  <sheetFormatPr defaultColWidth="9.19921875" defaultRowHeight="15" x14ac:dyDescent="0.4"/>
  <cols>
    <col min="1" max="1" width="11.19921875" style="7" customWidth="1"/>
    <col min="2" max="2" width="52.73046875" style="7" customWidth="1"/>
    <col min="3" max="15" width="17.73046875" style="7" customWidth="1"/>
    <col min="16" max="17" width="9.19921875" style="7"/>
    <col min="18" max="18" width="9.46484375" style="7" customWidth="1"/>
    <col min="19" max="26" width="9.19921875" style="7" hidden="1" customWidth="1"/>
    <col min="27" max="27" width="10.796875" style="7" hidden="1" customWidth="1"/>
    <col min="28" max="28" width="15.730468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'Education and Training'!G3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68" t="s">
        <v>221</v>
      </c>
      <c r="B8" s="59"/>
      <c r="C8" s="56"/>
      <c r="D8" s="4"/>
      <c r="E8" s="4"/>
      <c r="F8" s="4"/>
      <c r="G8" s="4"/>
      <c r="H8" s="4"/>
      <c r="I8" s="4"/>
      <c r="J8" s="4"/>
      <c r="K8" s="4"/>
      <c r="L8" s="4"/>
      <c r="M8" s="4"/>
      <c r="N8" s="4"/>
      <c r="O8" s="4"/>
    </row>
    <row r="9" spans="1:46" ht="20.25" customHeight="1" x14ac:dyDescent="0.55000000000000004">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258</v>
      </c>
      <c r="AA9" s="7" t="s">
        <v>190</v>
      </c>
      <c r="AB9" s="7" t="str">
        <f t="shared" ref="AB9:AB16" si="1">IF(A9="","",A9&amp;"-000000")</f>
        <v>6010-000000</v>
      </c>
      <c r="AC9" s="7">
        <v>800</v>
      </c>
      <c r="AD9" s="7" t="str">
        <f t="shared" ref="AD9:AD49" si="2">IF(LEN($O$1)=3,$O$1,IF(LEN($O$1)=2,0&amp;$O$1,IF(LEN($O$1)=1,0&amp;0&amp;$O$1,"ERROR")))</f>
        <v>069</v>
      </c>
      <c r="AG9" s="7">
        <v>110</v>
      </c>
      <c r="AH9" s="7" t="str">
        <f>Summary!$B$2</f>
        <v>AUD</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069</v>
      </c>
      <c r="AG10" s="7">
        <v>110</v>
      </c>
      <c r="AH10" s="7" t="str">
        <f>Summary!$B$2</f>
        <v>AUD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55000000000000004">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55000000000000004">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55000000000000004">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55000000000000004">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55000000000000004">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55000000000000004">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069</v>
      </c>
      <c r="AG16" s="7">
        <v>110</v>
      </c>
      <c r="AH16" s="7" t="str">
        <f>Summary!$B$2</f>
        <v>AUD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65" thickBot="1" x14ac:dyDescent="0.6">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0.65" thickTop="1" x14ac:dyDescent="0.55000000000000004">
      <c r="A18" s="11"/>
      <c r="B18" s="56"/>
      <c r="C18" s="65"/>
      <c r="D18" s="65"/>
      <c r="E18" s="65"/>
      <c r="F18" s="65"/>
      <c r="G18" s="65"/>
      <c r="H18" s="65"/>
      <c r="I18" s="65"/>
      <c r="J18" s="65"/>
      <c r="K18" s="65"/>
      <c r="L18" s="65"/>
      <c r="M18" s="65"/>
      <c r="N18" s="65"/>
      <c r="O18" s="4"/>
      <c r="T18" s="7" t="s">
        <v>49</v>
      </c>
      <c r="U18" s="7">
        <v>7022</v>
      </c>
    </row>
    <row r="19" spans="1:46" ht="20.65" x14ac:dyDescent="0.6">
      <c r="A19" s="58" t="s">
        <v>284</v>
      </c>
      <c r="B19" s="59"/>
      <c r="C19" s="56"/>
      <c r="D19" s="4"/>
      <c r="E19" s="4"/>
      <c r="F19" s="4"/>
      <c r="G19" s="4"/>
      <c r="H19" s="4"/>
      <c r="I19" s="4"/>
      <c r="J19" s="4"/>
      <c r="K19" s="4"/>
      <c r="L19" s="4"/>
      <c r="M19" s="4"/>
      <c r="N19" s="4"/>
      <c r="O19" s="4"/>
      <c r="T19" s="7" t="s">
        <v>51</v>
      </c>
      <c r="U19" s="7">
        <v>7024</v>
      </c>
    </row>
    <row r="20" spans="1:46" ht="20.25" x14ac:dyDescent="0.55000000000000004">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069</v>
      </c>
      <c r="AG20" s="7">
        <v>110</v>
      </c>
      <c r="AH20" s="7" t="str">
        <f>Summary!$B$2</f>
        <v>AUD</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55000000000000004">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069</v>
      </c>
      <c r="AG21" s="7">
        <v>110</v>
      </c>
      <c r="AH21" s="7" t="str">
        <f>Summary!$B$2</f>
        <v>AUD</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55000000000000004">
      <c r="A22" s="11">
        <v>7012</v>
      </c>
      <c r="B22" s="62" t="str">
        <f>IF(ISTEXT("SC Area-"&amp;VLOOKUP(A22,'Chart of Accounts'!$B$5:$C$50,2,FALSE)),"SC Area-"&amp;VLOOKUP(A22,'Chart of Accounts'!$B$5:$C$50,2,FALSE),"")</f>
        <v>SC Area-Supplies &amp; Stationery Expense</v>
      </c>
      <c r="C22" s="10"/>
      <c r="D22" s="10"/>
      <c r="E22" s="10">
        <v>530</v>
      </c>
      <c r="F22" s="10">
        <v>530</v>
      </c>
      <c r="G22" s="10">
        <v>530</v>
      </c>
      <c r="H22" s="10"/>
      <c r="I22" s="10"/>
      <c r="J22" s="10">
        <v>110</v>
      </c>
      <c r="K22" s="10"/>
      <c r="L22" s="10"/>
      <c r="M22" s="10"/>
      <c r="N22" s="10"/>
      <c r="O22" s="4">
        <f t="shared" si="5"/>
        <v>1700</v>
      </c>
      <c r="T22" s="7" t="s">
        <v>57</v>
      </c>
      <c r="U22" s="7">
        <v>7030</v>
      </c>
      <c r="AA22" s="7" t="s">
        <v>190</v>
      </c>
      <c r="AB22" s="7" t="str">
        <f t="shared" si="6"/>
        <v>7012-000000</v>
      </c>
      <c r="AC22" s="7">
        <v>801</v>
      </c>
      <c r="AD22" s="7" t="str">
        <f t="shared" si="2"/>
        <v>069</v>
      </c>
      <c r="AG22" s="7">
        <v>110</v>
      </c>
      <c r="AH22" s="7" t="str">
        <f>Summary!$B$2</f>
        <v>AUD</v>
      </c>
      <c r="AI22" s="7">
        <f t="shared" si="7"/>
        <v>0</v>
      </c>
      <c r="AJ22" s="7">
        <f t="shared" si="8"/>
        <v>0</v>
      </c>
      <c r="AK22" s="7">
        <f t="shared" si="9"/>
        <v>530</v>
      </c>
      <c r="AL22" s="7">
        <f t="shared" si="10"/>
        <v>530</v>
      </c>
      <c r="AM22" s="7">
        <f t="shared" si="11"/>
        <v>530</v>
      </c>
      <c r="AN22" s="7">
        <f t="shared" si="12"/>
        <v>0</v>
      </c>
      <c r="AO22" s="7">
        <f t="shared" si="13"/>
        <v>0</v>
      </c>
      <c r="AP22" s="7">
        <f t="shared" si="14"/>
        <v>110</v>
      </c>
      <c r="AQ22" s="7">
        <f t="shared" si="15"/>
        <v>0</v>
      </c>
      <c r="AR22" s="7">
        <f t="shared" si="16"/>
        <v>0</v>
      </c>
      <c r="AS22" s="7">
        <f t="shared" si="17"/>
        <v>0</v>
      </c>
      <c r="AT22" s="7">
        <f t="shared" si="18"/>
        <v>0</v>
      </c>
    </row>
    <row r="23" spans="1:46" ht="20.25" x14ac:dyDescent="0.55000000000000004">
      <c r="A23" s="11">
        <v>7014</v>
      </c>
      <c r="B23" s="62"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7" t="s">
        <v>59</v>
      </c>
      <c r="U23" s="7">
        <v>7034</v>
      </c>
      <c r="AA23" s="7" t="s">
        <v>190</v>
      </c>
      <c r="AB23" s="7" t="str">
        <f t="shared" si="6"/>
        <v>7014-000000</v>
      </c>
      <c r="AC23" s="7">
        <v>801</v>
      </c>
      <c r="AD23" s="7" t="str">
        <f t="shared" si="2"/>
        <v>069</v>
      </c>
      <c r="AG23" s="7">
        <v>110</v>
      </c>
      <c r="AH23" s="7" t="str">
        <f>Summary!$B$2</f>
        <v>AUD</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25" x14ac:dyDescent="0.55000000000000004">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069</v>
      </c>
      <c r="AG24" s="7">
        <v>110</v>
      </c>
      <c r="AH24" s="7" t="str">
        <f>Summary!$B$2</f>
        <v>AUD</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55000000000000004">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069</v>
      </c>
      <c r="AG25" s="7">
        <v>110</v>
      </c>
      <c r="AH25" s="7" t="str">
        <f>Summary!$B$2</f>
        <v>AUD</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55000000000000004">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069</v>
      </c>
      <c r="AG26" s="7">
        <v>110</v>
      </c>
      <c r="AH26" s="7" t="str">
        <f>Summary!$B$2</f>
        <v>AUD</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55000000000000004">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069</v>
      </c>
      <c r="AG27" s="7">
        <v>110</v>
      </c>
      <c r="AH27" s="7" t="str">
        <f>Summary!$B$2</f>
        <v>AUD</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0.65" thickBot="1" x14ac:dyDescent="0.6">
      <c r="A28" s="11"/>
      <c r="B28" s="56" t="s">
        <v>130</v>
      </c>
      <c r="C28" s="60">
        <f t="shared" ref="C28:O28" si="21">SUM(C20:C27)</f>
        <v>0</v>
      </c>
      <c r="D28" s="60">
        <f t="shared" si="21"/>
        <v>0</v>
      </c>
      <c r="E28" s="60">
        <f t="shared" si="21"/>
        <v>530</v>
      </c>
      <c r="F28" s="60">
        <f t="shared" si="21"/>
        <v>530</v>
      </c>
      <c r="G28" s="60">
        <f t="shared" si="21"/>
        <v>530</v>
      </c>
      <c r="H28" s="60">
        <f t="shared" si="21"/>
        <v>0</v>
      </c>
      <c r="I28" s="60">
        <f t="shared" si="21"/>
        <v>0</v>
      </c>
      <c r="J28" s="60">
        <f t="shared" si="21"/>
        <v>110</v>
      </c>
      <c r="K28" s="60">
        <f t="shared" si="21"/>
        <v>0</v>
      </c>
      <c r="L28" s="60">
        <f t="shared" si="21"/>
        <v>0</v>
      </c>
      <c r="M28" s="60">
        <f t="shared" si="21"/>
        <v>0</v>
      </c>
      <c r="N28" s="60">
        <f t="shared" si="21"/>
        <v>0</v>
      </c>
      <c r="O28" s="60">
        <f t="shared" si="21"/>
        <v>1700</v>
      </c>
      <c r="T28" s="7" t="s">
        <v>71</v>
      </c>
      <c r="U28" s="7">
        <v>7044</v>
      </c>
    </row>
    <row r="29" spans="1:46" ht="20.65" thickTop="1" x14ac:dyDescent="0.55000000000000004">
      <c r="A29" s="11"/>
      <c r="B29" s="56"/>
      <c r="C29" s="4"/>
      <c r="D29" s="4"/>
      <c r="E29" s="4"/>
      <c r="F29" s="4"/>
      <c r="G29" s="4"/>
      <c r="H29" s="4"/>
      <c r="I29" s="4"/>
      <c r="J29" s="4"/>
      <c r="K29" s="4"/>
      <c r="L29" s="4"/>
      <c r="M29" s="4"/>
      <c r="N29" s="4"/>
      <c r="O29" s="4"/>
      <c r="T29" s="7" t="s">
        <v>72</v>
      </c>
      <c r="U29" s="7">
        <v>7046</v>
      </c>
    </row>
    <row r="30" spans="1:46" ht="20.25" customHeight="1" x14ac:dyDescent="0.6">
      <c r="A30" s="58" t="s">
        <v>285</v>
      </c>
      <c r="B30" s="59"/>
      <c r="C30" s="56"/>
      <c r="D30" s="4"/>
      <c r="E30" s="4"/>
      <c r="F30" s="4"/>
      <c r="G30" s="4"/>
      <c r="H30" s="4"/>
      <c r="I30" s="4"/>
      <c r="J30" s="4"/>
      <c r="K30" s="4"/>
      <c r="L30" s="4"/>
      <c r="M30" s="4"/>
      <c r="N30" s="4"/>
      <c r="O30" s="4"/>
      <c r="U30" s="7">
        <v>7022</v>
      </c>
    </row>
    <row r="31" spans="1:46" ht="20.25" customHeight="1" x14ac:dyDescent="0.55000000000000004">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069</v>
      </c>
      <c r="AG31" s="7">
        <v>110</v>
      </c>
      <c r="AH31" s="7" t="str">
        <f>Summary!$B$2</f>
        <v>AUD</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55000000000000004">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069</v>
      </c>
      <c r="AG32" s="7">
        <v>110</v>
      </c>
      <c r="AH32" s="7" t="str">
        <f>Summary!$B$2</f>
        <v>AUD</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55000000000000004">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v>200</v>
      </c>
      <c r="K33" s="10">
        <v>200</v>
      </c>
      <c r="L33" s="10"/>
      <c r="M33" s="10"/>
      <c r="N33" s="10"/>
      <c r="O33" s="4">
        <f t="shared" si="22"/>
        <v>400</v>
      </c>
      <c r="T33" s="7" t="s">
        <v>55</v>
      </c>
      <c r="U33" s="7">
        <v>7028</v>
      </c>
      <c r="AA33" s="7" t="s">
        <v>190</v>
      </c>
      <c r="AB33" s="7" t="str">
        <f t="shared" si="23"/>
        <v>7012-000000</v>
      </c>
      <c r="AC33" s="7">
        <v>802</v>
      </c>
      <c r="AD33" s="7" t="str">
        <f t="shared" si="2"/>
        <v>069</v>
      </c>
      <c r="AG33" s="7">
        <v>110</v>
      </c>
      <c r="AH33" s="7" t="str">
        <f>Summary!$B$2</f>
        <v>AUD</v>
      </c>
      <c r="AI33" s="7">
        <f t="shared" si="24"/>
        <v>0</v>
      </c>
      <c r="AJ33" s="7">
        <f t="shared" si="25"/>
        <v>0</v>
      </c>
      <c r="AK33" s="7">
        <f t="shared" si="26"/>
        <v>0</v>
      </c>
      <c r="AL33" s="7">
        <f t="shared" si="27"/>
        <v>0</v>
      </c>
      <c r="AM33" s="7">
        <f t="shared" si="28"/>
        <v>0</v>
      </c>
      <c r="AN33" s="7">
        <f t="shared" si="29"/>
        <v>0</v>
      </c>
      <c r="AO33" s="7">
        <f t="shared" si="30"/>
        <v>0</v>
      </c>
      <c r="AP33" s="7">
        <f t="shared" si="31"/>
        <v>200</v>
      </c>
      <c r="AQ33" s="7">
        <f t="shared" si="32"/>
        <v>200</v>
      </c>
      <c r="AR33" s="7">
        <f t="shared" si="33"/>
        <v>0</v>
      </c>
      <c r="AS33" s="7">
        <f t="shared" si="34"/>
        <v>0</v>
      </c>
      <c r="AT33" s="7">
        <f t="shared" si="35"/>
        <v>0</v>
      </c>
    </row>
    <row r="34" spans="1:46" ht="20.25" customHeight="1" x14ac:dyDescent="0.55000000000000004">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c r="L34" s="10"/>
      <c r="M34" s="10"/>
      <c r="N34" s="10"/>
      <c r="O34" s="4">
        <f t="shared" si="22"/>
        <v>0</v>
      </c>
      <c r="T34" s="7" t="s">
        <v>57</v>
      </c>
      <c r="U34" s="7">
        <v>7030</v>
      </c>
      <c r="AA34" s="7" t="s">
        <v>190</v>
      </c>
      <c r="AB34" s="7" t="str">
        <f t="shared" si="23"/>
        <v>7014-000000</v>
      </c>
      <c r="AC34" s="7">
        <v>802</v>
      </c>
      <c r="AD34" s="7" t="str">
        <f t="shared" si="2"/>
        <v>069</v>
      </c>
      <c r="AG34" s="7">
        <v>110</v>
      </c>
      <c r="AH34" s="7" t="str">
        <f>Summary!$B$2</f>
        <v>AUD</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0</v>
      </c>
      <c r="AR34" s="7">
        <f t="shared" si="33"/>
        <v>0</v>
      </c>
      <c r="AS34" s="7">
        <f t="shared" si="34"/>
        <v>0</v>
      </c>
      <c r="AT34" s="7">
        <f t="shared" si="35"/>
        <v>0</v>
      </c>
    </row>
    <row r="35" spans="1:46" ht="20.25" customHeight="1" x14ac:dyDescent="0.55000000000000004">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069</v>
      </c>
      <c r="AG35" s="7">
        <v>110</v>
      </c>
      <c r="AH35" s="7" t="str">
        <f>Summary!$B$2</f>
        <v>AUD</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55000000000000004">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069</v>
      </c>
      <c r="AG36" s="7">
        <v>110</v>
      </c>
      <c r="AH36" s="7" t="str">
        <f>Summary!$B$2</f>
        <v>AUD</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55000000000000004">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069</v>
      </c>
      <c r="AG37" s="7">
        <v>110</v>
      </c>
      <c r="AH37" s="7" t="str">
        <f>Summary!$B$2</f>
        <v>AUD</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55000000000000004">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069</v>
      </c>
      <c r="AG38" s="7">
        <v>110</v>
      </c>
      <c r="AH38" s="7" t="str">
        <f>Summary!$B$2</f>
        <v>AUD</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6">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200</v>
      </c>
      <c r="K39" s="60">
        <f t="shared" si="38"/>
        <v>200</v>
      </c>
      <c r="L39" s="60">
        <f t="shared" si="38"/>
        <v>0</v>
      </c>
      <c r="M39" s="60">
        <f t="shared" si="38"/>
        <v>0</v>
      </c>
      <c r="N39" s="60">
        <f t="shared" si="38"/>
        <v>0</v>
      </c>
      <c r="O39" s="60">
        <f t="shared" si="38"/>
        <v>400</v>
      </c>
      <c r="T39" s="7" t="s">
        <v>69</v>
      </c>
      <c r="U39" s="7">
        <v>7042</v>
      </c>
    </row>
    <row r="40" spans="1:46" ht="20.25" customHeight="1" thickTop="1" x14ac:dyDescent="0.55000000000000004">
      <c r="A40" s="11"/>
      <c r="B40" s="56"/>
      <c r="C40" s="4"/>
      <c r="D40" s="4"/>
      <c r="E40" s="4"/>
      <c r="F40" s="4"/>
      <c r="G40" s="4"/>
      <c r="H40" s="4"/>
      <c r="I40" s="4"/>
      <c r="J40" s="4"/>
      <c r="K40" s="4"/>
      <c r="L40" s="4"/>
      <c r="M40" s="4"/>
      <c r="N40" s="4"/>
      <c r="O40" s="4"/>
      <c r="T40" s="7" t="s">
        <v>71</v>
      </c>
      <c r="U40" s="7">
        <v>7044</v>
      </c>
    </row>
    <row r="41" spans="1:46" ht="20.25" customHeight="1" x14ac:dyDescent="0.6">
      <c r="A41" s="58" t="s">
        <v>286</v>
      </c>
      <c r="B41" s="59"/>
      <c r="C41" s="56"/>
      <c r="D41" s="4"/>
      <c r="E41" s="4"/>
      <c r="F41" s="4"/>
      <c r="G41" s="4"/>
      <c r="H41" s="4"/>
      <c r="I41" s="4"/>
      <c r="J41" s="4"/>
      <c r="K41" s="4"/>
      <c r="L41" s="4"/>
      <c r="M41" s="4"/>
      <c r="N41" s="4"/>
      <c r="O41" s="4"/>
      <c r="T41" s="7" t="s">
        <v>72</v>
      </c>
      <c r="U41" s="7">
        <v>7046</v>
      </c>
    </row>
    <row r="42" spans="1:46" ht="20.25" x14ac:dyDescent="0.55000000000000004">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069</v>
      </c>
      <c r="AG42" s="7">
        <v>110</v>
      </c>
      <c r="AH42" s="7" t="str">
        <f>Summary!$B$2</f>
        <v>AUD</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55000000000000004">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c r="M43" s="10"/>
      <c r="N43" s="10"/>
      <c r="O43" s="4">
        <f t="shared" si="0"/>
        <v>0</v>
      </c>
      <c r="T43" s="7" t="s">
        <v>51</v>
      </c>
      <c r="U43" s="7">
        <v>7024</v>
      </c>
      <c r="AA43" s="7" t="s">
        <v>190</v>
      </c>
      <c r="AB43" s="7" t="str">
        <f t="shared" si="39"/>
        <v>7010-000000</v>
      </c>
      <c r="AC43" s="7">
        <v>803</v>
      </c>
      <c r="AD43" s="7" t="str">
        <f t="shared" si="2"/>
        <v>069</v>
      </c>
      <c r="AG43" s="7">
        <v>110</v>
      </c>
      <c r="AH43" s="7" t="str">
        <f>Summary!$B$2</f>
        <v>AUD</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0</v>
      </c>
      <c r="AS43" s="7">
        <f t="shared" si="40"/>
        <v>0</v>
      </c>
      <c r="AT43" s="7">
        <f t="shared" si="40"/>
        <v>0</v>
      </c>
    </row>
    <row r="44" spans="1:46" ht="21" customHeight="1" x14ac:dyDescent="0.55000000000000004">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069</v>
      </c>
      <c r="AG44" s="7">
        <v>110</v>
      </c>
      <c r="AH44" s="7" t="str">
        <f>Summary!$B$2</f>
        <v>AUD</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55000000000000004">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v>200</v>
      </c>
      <c r="M45" s="10"/>
      <c r="N45" s="10"/>
      <c r="O45" s="4">
        <f t="shared" si="0"/>
        <v>200</v>
      </c>
      <c r="T45" s="7" t="s">
        <v>55</v>
      </c>
      <c r="U45" s="7">
        <v>7028</v>
      </c>
      <c r="AA45" s="7" t="s">
        <v>190</v>
      </c>
      <c r="AB45" s="7" t="str">
        <f t="shared" si="39"/>
        <v>7014-000000</v>
      </c>
      <c r="AC45" s="7">
        <v>803</v>
      </c>
      <c r="AD45" s="7" t="str">
        <f t="shared" si="2"/>
        <v>069</v>
      </c>
      <c r="AG45" s="7">
        <v>110</v>
      </c>
      <c r="AH45" s="7" t="str">
        <f>Summary!$B$2</f>
        <v>AUD</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200</v>
      </c>
      <c r="AS45" s="7">
        <f t="shared" si="40"/>
        <v>0</v>
      </c>
      <c r="AT45" s="7">
        <f t="shared" si="40"/>
        <v>0</v>
      </c>
    </row>
    <row r="46" spans="1:46" ht="20.25" x14ac:dyDescent="0.55000000000000004">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v>3000</v>
      </c>
      <c r="N46" s="10"/>
      <c r="O46" s="4">
        <f t="shared" si="0"/>
        <v>3000</v>
      </c>
      <c r="T46" s="7" t="s">
        <v>57</v>
      </c>
      <c r="U46" s="7">
        <v>7030</v>
      </c>
      <c r="AA46" s="7" t="s">
        <v>190</v>
      </c>
      <c r="AB46" s="7" t="str">
        <f t="shared" si="39"/>
        <v>7090-000000</v>
      </c>
      <c r="AC46" s="7">
        <v>803</v>
      </c>
      <c r="AD46" s="7" t="str">
        <f t="shared" si="2"/>
        <v>069</v>
      </c>
      <c r="AG46" s="7">
        <v>110</v>
      </c>
      <c r="AH46" s="7" t="str">
        <f>Summary!$B$2</f>
        <v>AUD</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3000</v>
      </c>
      <c r="AT46" s="7">
        <f t="shared" si="41"/>
        <v>0</v>
      </c>
    </row>
    <row r="47" spans="1:46" ht="20.25" x14ac:dyDescent="0.55000000000000004">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069</v>
      </c>
      <c r="AG47" s="7">
        <v>110</v>
      </c>
      <c r="AH47" s="7" t="str">
        <f>Summary!$B$2</f>
        <v>AUD</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55000000000000004">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069</v>
      </c>
      <c r="AG48" s="7">
        <v>110</v>
      </c>
      <c r="AH48" s="7" t="str">
        <f>Summary!$B$2</f>
        <v>AUD</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55000000000000004">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069</v>
      </c>
      <c r="AG49" s="7">
        <v>110</v>
      </c>
      <c r="AH49" s="7" t="str">
        <f>Summary!$B$2</f>
        <v>AUD</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0.65" thickBot="1" x14ac:dyDescent="0.6">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200</v>
      </c>
      <c r="M50" s="60">
        <f t="shared" si="56"/>
        <v>3000</v>
      </c>
      <c r="N50" s="60">
        <f t="shared" si="56"/>
        <v>0</v>
      </c>
      <c r="O50" s="60">
        <f t="shared" si="56"/>
        <v>3200</v>
      </c>
      <c r="T50" s="7" t="s">
        <v>67</v>
      </c>
      <c r="U50" s="7">
        <v>7040</v>
      </c>
    </row>
    <row r="51" spans="1:46" ht="15.4" thickTop="1" x14ac:dyDescent="0.4">
      <c r="T51" s="7" t="s">
        <v>69</v>
      </c>
      <c r="U51" s="7">
        <v>7042</v>
      </c>
    </row>
    <row r="52" spans="1:46" x14ac:dyDescent="0.4">
      <c r="T52" s="7" t="s">
        <v>71</v>
      </c>
      <c r="U52" s="7">
        <v>7044</v>
      </c>
    </row>
    <row r="53" spans="1:46" ht="20.65" thickBot="1" x14ac:dyDescent="0.6">
      <c r="B53" s="56" t="s">
        <v>130</v>
      </c>
      <c r="C53" s="60">
        <f t="shared" ref="C53:N53" si="57">C28+C39+C50</f>
        <v>0</v>
      </c>
      <c r="D53" s="60">
        <f t="shared" si="57"/>
        <v>0</v>
      </c>
      <c r="E53" s="60">
        <f t="shared" si="57"/>
        <v>530</v>
      </c>
      <c r="F53" s="60">
        <f t="shared" si="57"/>
        <v>530</v>
      </c>
      <c r="G53" s="60">
        <f t="shared" si="57"/>
        <v>530</v>
      </c>
      <c r="H53" s="60">
        <f t="shared" si="57"/>
        <v>0</v>
      </c>
      <c r="I53" s="60">
        <f t="shared" si="57"/>
        <v>0</v>
      </c>
      <c r="J53" s="60">
        <f t="shared" si="57"/>
        <v>310</v>
      </c>
      <c r="K53" s="60">
        <f t="shared" si="57"/>
        <v>200</v>
      </c>
      <c r="L53" s="60">
        <f t="shared" si="57"/>
        <v>200</v>
      </c>
      <c r="M53" s="60">
        <f t="shared" si="57"/>
        <v>3000</v>
      </c>
      <c r="N53" s="60">
        <f t="shared" si="57"/>
        <v>0</v>
      </c>
      <c r="O53" s="60">
        <f>SUM(C53:N53)</f>
        <v>5300</v>
      </c>
      <c r="T53" s="7" t="s">
        <v>72</v>
      </c>
      <c r="U53" s="7">
        <v>7046</v>
      </c>
    </row>
    <row r="54" spans="1:46" ht="15.4" thickTop="1" x14ac:dyDescent="0.4">
      <c r="T54" s="7" t="s">
        <v>74</v>
      </c>
      <c r="U54" s="7">
        <v>7048</v>
      </c>
    </row>
    <row r="55" spans="1:46" ht="21" thickBot="1" x14ac:dyDescent="0.65">
      <c r="A55" s="56" t="s">
        <v>225</v>
      </c>
      <c r="B55" s="56"/>
      <c r="C55" s="69">
        <f t="shared" ref="C55:O55" si="58">C17-C50-C28-C39</f>
        <v>0</v>
      </c>
      <c r="D55" s="69">
        <f t="shared" si="58"/>
        <v>0</v>
      </c>
      <c r="E55" s="69">
        <f t="shared" si="58"/>
        <v>-530</v>
      </c>
      <c r="F55" s="69">
        <f t="shared" si="58"/>
        <v>-530</v>
      </c>
      <c r="G55" s="69">
        <f t="shared" si="58"/>
        <v>-530</v>
      </c>
      <c r="H55" s="69">
        <f t="shared" si="58"/>
        <v>0</v>
      </c>
      <c r="I55" s="69">
        <f t="shared" si="58"/>
        <v>0</v>
      </c>
      <c r="J55" s="69">
        <f t="shared" si="58"/>
        <v>-310</v>
      </c>
      <c r="K55" s="69">
        <f t="shared" si="58"/>
        <v>-200</v>
      </c>
      <c r="L55" s="69">
        <f t="shared" si="58"/>
        <v>-200</v>
      </c>
      <c r="M55" s="69">
        <f t="shared" si="58"/>
        <v>-3000</v>
      </c>
      <c r="N55" s="69">
        <f t="shared" si="58"/>
        <v>0</v>
      </c>
      <c r="O55" s="69">
        <f t="shared" si="58"/>
        <v>-5300</v>
      </c>
      <c r="T55" s="7" t="s">
        <v>76</v>
      </c>
      <c r="U55" s="7">
        <v>7050</v>
      </c>
    </row>
    <row r="56" spans="1:46" ht="15.4" thickTop="1" x14ac:dyDescent="0.4">
      <c r="T56" s="7" t="s">
        <v>78</v>
      </c>
      <c r="U56" s="7">
        <v>7052</v>
      </c>
    </row>
    <row r="57" spans="1:46" x14ac:dyDescent="0.4">
      <c r="T57" s="7" t="s">
        <v>80</v>
      </c>
      <c r="U57" s="7">
        <v>7070</v>
      </c>
    </row>
    <row r="58" spans="1:46" x14ac:dyDescent="0.4">
      <c r="T58" s="7" t="s">
        <v>81</v>
      </c>
      <c r="U58" s="7">
        <v>7072</v>
      </c>
    </row>
    <row r="59" spans="1:46" x14ac:dyDescent="0.4">
      <c r="T59" s="7" t="s">
        <v>83</v>
      </c>
      <c r="U59" s="7">
        <v>7080</v>
      </c>
    </row>
    <row r="60" spans="1:46" x14ac:dyDescent="0.4">
      <c r="T60" s="7" t="s">
        <v>85</v>
      </c>
      <c r="U60" s="7">
        <v>7082</v>
      </c>
    </row>
    <row r="61" spans="1:46" x14ac:dyDescent="0.4">
      <c r="T61" s="7" t="s">
        <v>87</v>
      </c>
      <c r="U61" s="7">
        <v>7084</v>
      </c>
    </row>
    <row r="62" spans="1:46" x14ac:dyDescent="0.4">
      <c r="T62" s="7" t="s">
        <v>89</v>
      </c>
      <c r="U62" s="7">
        <v>7088</v>
      </c>
    </row>
    <row r="63" spans="1:46" x14ac:dyDescent="0.4">
      <c r="T63" s="7" t="s">
        <v>91</v>
      </c>
      <c r="U63" s="7">
        <v>7090</v>
      </c>
    </row>
    <row r="64" spans="1:46" x14ac:dyDescent="0.4">
      <c r="T64" s="7" t="s">
        <v>93</v>
      </c>
    </row>
    <row r="65" spans="20:20" x14ac:dyDescent="0.4">
      <c r="T65" s="7" t="s">
        <v>95</v>
      </c>
    </row>
    <row r="66" spans="20:20" x14ac:dyDescent="0.4">
      <c r="T66" s="7" t="s">
        <v>97</v>
      </c>
    </row>
    <row r="67" spans="20:20" x14ac:dyDescent="0.4">
      <c r="T67" s="7">
        <f>'Chart of Accounts'!I38</f>
        <v>0</v>
      </c>
    </row>
    <row r="68" spans="20:20" x14ac:dyDescent="0.4">
      <c r="T68" s="7">
        <f>'Chart of Accounts'!I39</f>
        <v>0</v>
      </c>
    </row>
    <row r="69" spans="20:20" x14ac:dyDescent="0.4">
      <c r="T69" s="7">
        <f>'Chart of Accounts'!I40</f>
        <v>0</v>
      </c>
    </row>
    <row r="70" spans="20:20" x14ac:dyDescent="0.4">
      <c r="T70" s="7">
        <f>'Chart of Accounts'!I41</f>
        <v>0</v>
      </c>
    </row>
    <row r="71" spans="20:20" x14ac:dyDescent="0.4">
      <c r="T71" s="7">
        <f>'Chart of Accounts'!I42</f>
        <v>0</v>
      </c>
    </row>
    <row r="72" spans="20:20" x14ac:dyDescent="0.4">
      <c r="T72" s="7">
        <f>'Chart of Accounts'!I43</f>
        <v>0</v>
      </c>
    </row>
    <row r="73" spans="20:20" x14ac:dyDescent="0.4">
      <c r="T73" s="7">
        <f>'Chart of Accounts'!I44</f>
        <v>0</v>
      </c>
    </row>
    <row r="74" spans="20:20" x14ac:dyDescent="0.4">
      <c r="T74" s="7">
        <f>'Chart of Accounts'!I45</f>
        <v>0</v>
      </c>
    </row>
    <row r="75" spans="20:20" x14ac:dyDescent="0.4">
      <c r="T75" s="7">
        <f>'Chart of Accounts'!I46</f>
        <v>0</v>
      </c>
    </row>
    <row r="76" spans="20:20" x14ac:dyDescent="0.4">
      <c r="T76" s="7">
        <f>'Chart of Accounts'!I47</f>
        <v>0</v>
      </c>
    </row>
    <row r="77" spans="20:20" x14ac:dyDescent="0.4">
      <c r="T77" s="7">
        <f>'Chart of Accounts'!I48</f>
        <v>0</v>
      </c>
    </row>
    <row r="78" spans="20:20" x14ac:dyDescent="0.4">
      <c r="T78" s="7">
        <f>'Chart of Accounts'!I49</f>
        <v>0</v>
      </c>
    </row>
    <row r="79" spans="20:20" x14ac:dyDescent="0.4">
      <c r="T79" s="7">
        <f>'Chart of Accounts'!I50</f>
        <v>0</v>
      </c>
    </row>
    <row r="80" spans="20:20" x14ac:dyDescent="0.4">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C00-000000000000}">
      <formula1>0</formula1>
    </dataValidation>
    <dataValidation type="list" allowBlank="1" showInputMessage="1" showErrorMessage="1" sqref="A25:A27 A36:A38 A48:A49 A47" xr:uid="{00000000-0002-0000-0C00-000001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59"/>
  <sheetViews>
    <sheetView zoomScale="78" zoomScaleNormal="78" workbookViewId="0">
      <pane xSplit="2" ySplit="6" topLeftCell="C7" activePane="bottomRight" state="frozen"/>
      <selection activeCell="B1" sqref="B1"/>
      <selection pane="topRight" activeCell="B1" sqref="B1"/>
      <selection pane="bottomLeft" activeCell="B1" sqref="B1"/>
      <selection pane="bottomRight" activeCell="F22" sqref="F22"/>
    </sheetView>
  </sheetViews>
  <sheetFormatPr defaultColWidth="9.19921875" defaultRowHeight="15" x14ac:dyDescent="0.4"/>
  <cols>
    <col min="1" max="1" width="11.19921875" style="7" customWidth="1"/>
    <col min="2" max="2" width="52.73046875" style="7" customWidth="1"/>
    <col min="3" max="15" width="17" style="7" customWidth="1"/>
    <col min="16" max="17" width="9.19921875" style="7"/>
    <col min="18" max="19" width="9.19921875" style="7" customWidth="1"/>
    <col min="20" max="20" width="19.19921875" style="7" hidden="1" customWidth="1"/>
    <col min="21" max="21" width="6.796875" style="7" hidden="1" customWidth="1"/>
    <col min="22" max="26" width="9.19921875" style="7" hidden="1" customWidth="1"/>
    <col min="27" max="27" width="13.796875" style="7" hidden="1" customWidth="1"/>
    <col min="28" max="28" width="15.73046875" style="7" hidden="1" customWidth="1"/>
    <col min="29" max="29" width="17.265625" style="7" hidden="1" customWidth="1"/>
    <col min="30" max="30" width="13.19921875" style="7" hidden="1" customWidth="1"/>
    <col min="31" max="31" width="5.53125" style="7" hidden="1" customWidth="1"/>
    <col min="32" max="32" width="13.73046875" style="7" hidden="1" customWidth="1"/>
    <col min="33" max="33" width="19.796875" style="7" hidden="1" customWidth="1"/>
    <col min="34" max="34" width="22" style="7" hidden="1" customWidth="1"/>
    <col min="35" max="35" width="11.796875" style="7" hidden="1" customWidth="1"/>
    <col min="36" max="38" width="12.265625" style="7" hidden="1" customWidth="1"/>
    <col min="39" max="39" width="12.19921875" style="7" hidden="1" customWidth="1"/>
    <col min="40" max="40" width="12.265625" style="7" hidden="1" customWidth="1"/>
    <col min="41" max="41" width="12.19921875" style="7" hidden="1" customWidth="1"/>
    <col min="42" max="43" width="12.265625" style="7" hidden="1" customWidth="1"/>
    <col min="44" max="44" width="13.19921875" style="7" hidden="1" customWidth="1"/>
    <col min="45" max="45" width="12.53125" style="7" hidden="1" customWidth="1"/>
    <col min="46" max="46" width="13.19921875"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'Speech Contest'!G3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131</v>
      </c>
      <c r="B8" s="59"/>
      <c r="C8" s="56"/>
      <c r="D8" s="4"/>
      <c r="E8" s="4"/>
      <c r="F8" s="4"/>
      <c r="G8" s="4"/>
      <c r="H8" s="4"/>
      <c r="I8" s="4"/>
      <c r="J8" s="4"/>
      <c r="K8" s="4"/>
      <c r="L8" s="4"/>
      <c r="M8" s="4"/>
      <c r="N8" s="4"/>
      <c r="O8" s="4"/>
    </row>
    <row r="9" spans="1:46" ht="20.25" x14ac:dyDescent="0.55000000000000004">
      <c r="A9" s="11">
        <v>7004</v>
      </c>
      <c r="B9" s="62" t="str">
        <f>IF(ISTEXT("Admin-"&amp;VLOOKUP(A9,'Chart of Accounts'!$B$5:$C$63,2,FALSE)),"Admin-"&amp;VLOOKUP(A9,'Chart of Accounts'!$B$5:$C$63,2,FALSE),"")</f>
        <v>Admin-Badges &amp; Pins</v>
      </c>
      <c r="C9" s="10"/>
      <c r="D9" s="10"/>
      <c r="E9" s="10"/>
      <c r="F9" s="10"/>
      <c r="G9" s="10"/>
      <c r="H9" s="10"/>
      <c r="I9" s="10"/>
      <c r="J9" s="10"/>
      <c r="K9" s="10"/>
      <c r="L9" s="10"/>
      <c r="M9" s="10"/>
      <c r="N9" s="10"/>
      <c r="O9" s="4">
        <f t="shared" ref="O9:O23" si="0">SUM(C9:N9)</f>
        <v>0</v>
      </c>
      <c r="T9" s="115" t="s">
        <v>258</v>
      </c>
      <c r="AA9" s="7" t="s">
        <v>190</v>
      </c>
      <c r="AB9" s="7" t="str">
        <f t="shared" ref="AB9:AB23" si="1">IF(A9="","",A9&amp;"-000000")</f>
        <v>7004-000000</v>
      </c>
      <c r="AC9" s="7">
        <v>900</v>
      </c>
      <c r="AD9" s="7" t="str">
        <f t="shared" ref="AD9:AD34" si="2">IF(LEN($O$1)=3,$O$1,IF(LEN($O$1)=2,0&amp;$O$1,IF(LEN($O$1)=1,0&amp;0&amp;$O$1,"ERROR")))</f>
        <v>069</v>
      </c>
      <c r="AG9" s="7">
        <v>110</v>
      </c>
      <c r="AH9" s="7" t="str">
        <f>Summary!$B$2</f>
        <v>AUD</v>
      </c>
      <c r="AI9" s="7">
        <f t="shared" ref="AI9:AT22"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069</v>
      </c>
      <c r="AG10" s="7">
        <v>110</v>
      </c>
      <c r="AH10" s="7" t="str">
        <f>Summary!$B$2</f>
        <v>AUD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55000000000000004">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55000000000000004">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55000000000000004">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55000000000000004">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55000000000000004">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55000000000000004">
      <c r="A16" s="11">
        <v>7026</v>
      </c>
      <c r="B16" s="62" t="str">
        <f>IF(ISTEXT("Admin-"&amp;VLOOKUP(A16,'Chart of Accounts'!$B$5:$C$63,2,FALSE)),"Admin-"&amp;VLOOKUP(A16,'Chart of Accounts'!$B$5:$C$63,2,FALSE),"")</f>
        <v>Admin-Website Expense</v>
      </c>
      <c r="C16" s="10">
        <v>65</v>
      </c>
      <c r="D16" s="10">
        <v>65</v>
      </c>
      <c r="E16" s="10">
        <v>65</v>
      </c>
      <c r="F16" s="10">
        <v>65</v>
      </c>
      <c r="G16" s="10">
        <v>65</v>
      </c>
      <c r="H16" s="10">
        <v>65</v>
      </c>
      <c r="I16" s="10">
        <v>65</v>
      </c>
      <c r="J16" s="10">
        <v>65</v>
      </c>
      <c r="K16" s="10">
        <v>65</v>
      </c>
      <c r="L16" s="10">
        <v>65</v>
      </c>
      <c r="M16" s="10">
        <v>65</v>
      </c>
      <c r="N16" s="10">
        <f>1750+65</f>
        <v>1815</v>
      </c>
      <c r="O16" s="4">
        <f t="shared" si="0"/>
        <v>2530</v>
      </c>
      <c r="T16" s="7" t="s">
        <v>45</v>
      </c>
      <c r="U16" s="7">
        <v>7018</v>
      </c>
      <c r="AA16" s="7" t="s">
        <v>190</v>
      </c>
      <c r="AB16" s="7" t="str">
        <f t="shared" si="1"/>
        <v>7026-000000</v>
      </c>
      <c r="AC16" s="7">
        <v>900</v>
      </c>
      <c r="AD16" s="7" t="str">
        <f t="shared" si="2"/>
        <v>069</v>
      </c>
      <c r="AG16" s="7">
        <v>110</v>
      </c>
      <c r="AH16" s="7" t="str">
        <f>Summary!$B$2</f>
        <v>AUD</v>
      </c>
      <c r="AI16" s="7">
        <f t="shared" si="3"/>
        <v>65</v>
      </c>
      <c r="AJ16" s="7">
        <f t="shared" si="3"/>
        <v>65</v>
      </c>
      <c r="AK16" s="7">
        <f t="shared" si="3"/>
        <v>65</v>
      </c>
      <c r="AL16" s="7">
        <f t="shared" si="3"/>
        <v>65</v>
      </c>
      <c r="AM16" s="7">
        <f t="shared" si="3"/>
        <v>65</v>
      </c>
      <c r="AN16" s="7">
        <f t="shared" si="3"/>
        <v>65</v>
      </c>
      <c r="AO16" s="7">
        <f t="shared" si="3"/>
        <v>65</v>
      </c>
      <c r="AP16" s="7">
        <f t="shared" si="3"/>
        <v>65</v>
      </c>
      <c r="AQ16" s="7">
        <f t="shared" si="3"/>
        <v>65</v>
      </c>
      <c r="AR16" s="7">
        <f t="shared" si="3"/>
        <v>65</v>
      </c>
      <c r="AS16" s="7">
        <f t="shared" si="3"/>
        <v>65</v>
      </c>
      <c r="AT16" s="7">
        <f t="shared" si="3"/>
        <v>1815</v>
      </c>
    </row>
    <row r="17" spans="1:46" ht="19.5" customHeight="1" x14ac:dyDescent="0.55000000000000004">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069</v>
      </c>
      <c r="AG17" s="7">
        <v>110</v>
      </c>
      <c r="AH17" s="7" t="str">
        <f>Summary!$B$2</f>
        <v>AUD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55000000000000004">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069</v>
      </c>
      <c r="AG18" s="7">
        <v>110</v>
      </c>
      <c r="AH18" s="7" t="str">
        <f>Summary!$B$2</f>
        <v>AUD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55000000000000004">
      <c r="A19" s="11">
        <v>7034</v>
      </c>
      <c r="B19" s="62"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7" t="s">
        <v>51</v>
      </c>
      <c r="U19" s="7">
        <v>7024</v>
      </c>
      <c r="AA19" s="7" t="s">
        <v>190</v>
      </c>
      <c r="AB19" s="7" t="str">
        <f t="shared" si="1"/>
        <v>7034-000000</v>
      </c>
      <c r="AC19" s="7">
        <v>900</v>
      </c>
      <c r="AD19" s="7" t="str">
        <f t="shared" si="2"/>
        <v>069</v>
      </c>
      <c r="AG19" s="7">
        <v>110</v>
      </c>
      <c r="AH19" s="7" t="str">
        <f>Summary!$B$2</f>
        <v>AUD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55000000000000004">
      <c r="A20" s="11">
        <v>7044</v>
      </c>
      <c r="B20" s="62" t="str">
        <f>IF(ISTEXT("Admin-"&amp;VLOOKUP(A20,'Chart of Accounts'!$B$5:$C$63,2,FALSE)),"Admin-"&amp;VLOOKUP(A20,'Chart of Accounts'!$B$5:$C$63,2,FALSE),"")</f>
        <v>Admin-Postage &amp; Shipping Expense</v>
      </c>
      <c r="C20" s="10"/>
      <c r="D20" s="10">
        <v>9</v>
      </c>
      <c r="E20" s="10">
        <v>9</v>
      </c>
      <c r="F20" s="10">
        <v>9</v>
      </c>
      <c r="G20" s="10">
        <v>9</v>
      </c>
      <c r="H20" s="10">
        <v>9</v>
      </c>
      <c r="I20" s="10">
        <v>9</v>
      </c>
      <c r="J20" s="10">
        <v>9</v>
      </c>
      <c r="K20" s="10">
        <v>9</v>
      </c>
      <c r="L20" s="10">
        <v>9</v>
      </c>
      <c r="M20" s="10">
        <v>9</v>
      </c>
      <c r="N20" s="10">
        <v>10</v>
      </c>
      <c r="O20" s="4">
        <f t="shared" si="0"/>
        <v>100</v>
      </c>
      <c r="T20" s="7" t="s">
        <v>53</v>
      </c>
      <c r="U20" s="7">
        <v>7026</v>
      </c>
      <c r="AA20" s="7" t="s">
        <v>190</v>
      </c>
      <c r="AB20" s="7" t="str">
        <f t="shared" si="1"/>
        <v>7044-000000</v>
      </c>
      <c r="AC20" s="7">
        <v>900</v>
      </c>
      <c r="AD20" s="7" t="str">
        <f t="shared" si="2"/>
        <v>069</v>
      </c>
      <c r="AG20" s="7">
        <v>110</v>
      </c>
      <c r="AH20" s="7" t="str">
        <f>Summary!$B$2</f>
        <v>AUD</v>
      </c>
      <c r="AI20" s="7">
        <f t="shared" si="3"/>
        <v>0</v>
      </c>
      <c r="AJ20" s="7">
        <f t="shared" si="3"/>
        <v>9</v>
      </c>
      <c r="AK20" s="7">
        <f t="shared" si="3"/>
        <v>9</v>
      </c>
      <c r="AL20" s="7">
        <f t="shared" si="3"/>
        <v>9</v>
      </c>
      <c r="AM20" s="7">
        <f t="shared" si="3"/>
        <v>9</v>
      </c>
      <c r="AN20" s="7">
        <f t="shared" si="3"/>
        <v>9</v>
      </c>
      <c r="AO20" s="7">
        <f t="shared" si="3"/>
        <v>9</v>
      </c>
      <c r="AP20" s="7">
        <f t="shared" si="3"/>
        <v>9</v>
      </c>
      <c r="AQ20" s="7">
        <f t="shared" si="3"/>
        <v>9</v>
      </c>
      <c r="AR20" s="7">
        <f t="shared" si="3"/>
        <v>9</v>
      </c>
      <c r="AS20" s="7">
        <f t="shared" si="3"/>
        <v>9</v>
      </c>
      <c r="AT20" s="7">
        <f t="shared" si="3"/>
        <v>10</v>
      </c>
    </row>
    <row r="21" spans="1:46" ht="19.5" customHeight="1" x14ac:dyDescent="0.55000000000000004">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069</v>
      </c>
      <c r="AG21" s="7">
        <v>110</v>
      </c>
      <c r="AH21" s="7" t="str">
        <f>Summary!$B$2</f>
        <v>AUD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55000000000000004">
      <c r="A22" s="11">
        <v>7048</v>
      </c>
      <c r="B22" s="62" t="str">
        <f>IF(ISTEXT("Admin-"&amp;VLOOKUP(A22,'Chart of Accounts'!$B$5:$C$63,2,FALSE)),"Admin-"&amp;VLOOKUP(A22,'Chart of Accounts'!$B$5:$C$63,2,FALSE),"")</f>
        <v>Admin-Equipment Purchase Expense (Less than $500)</v>
      </c>
      <c r="C22" s="10"/>
      <c r="D22" s="10"/>
      <c r="E22" s="10"/>
      <c r="F22" s="10">
        <v>350</v>
      </c>
      <c r="G22" s="10"/>
      <c r="H22" s="10"/>
      <c r="I22" s="10"/>
      <c r="J22" s="10"/>
      <c r="K22" s="10"/>
      <c r="L22" s="10"/>
      <c r="M22" s="10"/>
      <c r="N22" s="10"/>
      <c r="O22" s="4">
        <f t="shared" si="0"/>
        <v>350</v>
      </c>
      <c r="T22" s="7" t="s">
        <v>57</v>
      </c>
      <c r="U22" s="7">
        <v>7030</v>
      </c>
      <c r="AA22" s="7" t="s">
        <v>190</v>
      </c>
      <c r="AB22" s="7" t="str">
        <f t="shared" si="1"/>
        <v>7048-000000</v>
      </c>
      <c r="AC22" s="7">
        <v>900</v>
      </c>
      <c r="AD22" s="7" t="str">
        <f t="shared" si="2"/>
        <v>069</v>
      </c>
      <c r="AG22" s="7">
        <v>110</v>
      </c>
      <c r="AH22" s="7" t="str">
        <f>Summary!$B$2</f>
        <v>AUD</v>
      </c>
      <c r="AI22" s="7">
        <f t="shared" si="3"/>
        <v>0</v>
      </c>
      <c r="AJ22" s="7">
        <f t="shared" si="3"/>
        <v>0</v>
      </c>
      <c r="AK22" s="7">
        <f t="shared" si="3"/>
        <v>0</v>
      </c>
      <c r="AL22" s="7">
        <f t="shared" si="3"/>
        <v>350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55000000000000004">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v>690</v>
      </c>
      <c r="N23" s="10"/>
      <c r="O23" s="4">
        <f t="shared" si="0"/>
        <v>690</v>
      </c>
      <c r="T23" s="7" t="s">
        <v>59</v>
      </c>
      <c r="U23" s="7">
        <v>7034</v>
      </c>
      <c r="AA23" s="7" t="s">
        <v>190</v>
      </c>
      <c r="AB23" s="7" t="str">
        <f t="shared" si="1"/>
        <v>7070-000000</v>
      </c>
      <c r="AC23" s="7">
        <v>900</v>
      </c>
      <c r="AD23" s="7" t="str">
        <f t="shared" si="2"/>
        <v>069</v>
      </c>
      <c r="AG23" s="7">
        <v>110</v>
      </c>
      <c r="AH23" s="7" t="str">
        <f>Summary!$B$2</f>
        <v>AUD</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690</v>
      </c>
      <c r="AT23" s="7">
        <f t="shared" ref="AT23" si="15">IF(N23="",0,N23)</f>
        <v>0</v>
      </c>
    </row>
    <row r="24" spans="1:46" ht="19.5" customHeight="1" x14ac:dyDescent="0.55000000000000004">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069</v>
      </c>
      <c r="AG24" s="7">
        <v>110</v>
      </c>
      <c r="AH24" s="7" t="str">
        <f>Summary!$B$2</f>
        <v>AUD</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55000000000000004">
      <c r="A25" s="11">
        <v>7088</v>
      </c>
      <c r="B25" s="62" t="str">
        <f>IF(ISTEXT("Admin-"&amp;VLOOKUP(A25,'Chart of Accounts'!$B$5:$C$63,2,FALSE)),"Admin-"&amp;VLOOKUP(A25,'Chart of Accounts'!$B$5:$C$63,2,FALSE),"")</f>
        <v>Admin-Storage Expenses</v>
      </c>
      <c r="C25" s="10"/>
      <c r="D25" s="10"/>
      <c r="E25" s="10"/>
      <c r="F25" s="10"/>
      <c r="G25" s="10"/>
      <c r="H25" s="10"/>
      <c r="I25" s="10"/>
      <c r="J25" s="10"/>
      <c r="K25" s="10"/>
      <c r="L25" s="10"/>
      <c r="M25" s="10"/>
      <c r="N25" s="10"/>
      <c r="O25" s="4">
        <f t="shared" si="16"/>
        <v>0</v>
      </c>
      <c r="T25" s="7" t="s">
        <v>65</v>
      </c>
      <c r="U25" s="7">
        <v>7038</v>
      </c>
      <c r="AA25" s="7" t="s">
        <v>190</v>
      </c>
      <c r="AB25" s="7" t="str">
        <f t="shared" si="17"/>
        <v>7088-000000</v>
      </c>
      <c r="AC25" s="7">
        <v>900</v>
      </c>
      <c r="AD25" s="7" t="str">
        <f t="shared" si="2"/>
        <v>069</v>
      </c>
      <c r="AG25" s="7">
        <v>110</v>
      </c>
      <c r="AH25" s="7" t="str">
        <f>Summary!$B$2</f>
        <v>AUD</v>
      </c>
      <c r="AI25" s="7">
        <f t="shared" si="18"/>
        <v>0</v>
      </c>
      <c r="AJ25" s="7">
        <f t="shared" si="19"/>
        <v>0</v>
      </c>
      <c r="AK25" s="7">
        <f t="shared" si="20"/>
        <v>0</v>
      </c>
      <c r="AL25" s="7">
        <f t="shared" si="21"/>
        <v>0</v>
      </c>
      <c r="AM25" s="7">
        <f t="shared" si="22"/>
        <v>0</v>
      </c>
      <c r="AN25" s="7">
        <f t="shared" si="23"/>
        <v>0</v>
      </c>
      <c r="AO25" s="7">
        <f t="shared" si="24"/>
        <v>0</v>
      </c>
      <c r="AP25" s="7">
        <f t="shared" si="25"/>
        <v>0</v>
      </c>
      <c r="AQ25" s="7">
        <f t="shared" si="26"/>
        <v>0</v>
      </c>
      <c r="AR25" s="7">
        <f t="shared" si="27"/>
        <v>0</v>
      </c>
      <c r="AS25" s="7">
        <f t="shared" si="28"/>
        <v>0</v>
      </c>
      <c r="AT25" s="7">
        <f t="shared" si="29"/>
        <v>0</v>
      </c>
    </row>
    <row r="26" spans="1:46" ht="19.5" customHeight="1" x14ac:dyDescent="0.55000000000000004">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069</v>
      </c>
      <c r="AG26" s="7">
        <v>110</v>
      </c>
      <c r="AH26" s="7" t="str">
        <f>Summary!$B$2</f>
        <v>AUD</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55000000000000004">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069</v>
      </c>
      <c r="AG27" s="7">
        <v>110</v>
      </c>
      <c r="AH27" s="7" t="str">
        <f>Summary!$B$2</f>
        <v>AUD</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55000000000000004">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069</v>
      </c>
      <c r="AG28" s="7">
        <v>110</v>
      </c>
      <c r="AH28" s="7" t="str">
        <f>Summary!$B$2</f>
        <v>AUD</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55000000000000004">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069</v>
      </c>
      <c r="AG29" s="7">
        <v>110</v>
      </c>
      <c r="AH29" s="7" t="str">
        <f>Summary!$B$2</f>
        <v>AUD</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55000000000000004">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069</v>
      </c>
      <c r="AG30" s="7">
        <v>110</v>
      </c>
      <c r="AH30" s="7" t="str">
        <f>Summary!$B$2</f>
        <v>AUD</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55000000000000004">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069</v>
      </c>
      <c r="AG31" s="7">
        <v>110</v>
      </c>
      <c r="AH31" s="7" t="str">
        <f>Summary!$B$2</f>
        <v>AUD</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55000000000000004">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069</v>
      </c>
      <c r="AG32" s="7">
        <v>110</v>
      </c>
      <c r="AH32" s="7" t="str">
        <f>Summary!$B$2</f>
        <v>AUD</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55000000000000004">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069</v>
      </c>
      <c r="AG33" s="7">
        <v>110</v>
      </c>
      <c r="AH33" s="7" t="str">
        <f>Summary!$B$2</f>
        <v>AUD</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55000000000000004">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069</v>
      </c>
      <c r="AG34" s="7">
        <v>110</v>
      </c>
      <c r="AH34" s="7" t="str">
        <f>Summary!$B$2</f>
        <v>AUD</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0.65" thickBot="1" x14ac:dyDescent="0.6">
      <c r="A35" s="11"/>
      <c r="B35" s="56" t="s">
        <v>132</v>
      </c>
      <c r="C35" s="60">
        <f t="shared" ref="C35:O35" si="30">SUM(C9:C34)</f>
        <v>65</v>
      </c>
      <c r="D35" s="60">
        <f t="shared" si="30"/>
        <v>74</v>
      </c>
      <c r="E35" s="60">
        <f t="shared" si="30"/>
        <v>74</v>
      </c>
      <c r="F35" s="60">
        <f t="shared" si="30"/>
        <v>424</v>
      </c>
      <c r="G35" s="60">
        <f t="shared" si="30"/>
        <v>74</v>
      </c>
      <c r="H35" s="60">
        <f t="shared" si="30"/>
        <v>74</v>
      </c>
      <c r="I35" s="60">
        <f t="shared" si="30"/>
        <v>74</v>
      </c>
      <c r="J35" s="60">
        <f t="shared" si="30"/>
        <v>74</v>
      </c>
      <c r="K35" s="60">
        <f t="shared" si="30"/>
        <v>74</v>
      </c>
      <c r="L35" s="60">
        <f t="shared" si="30"/>
        <v>74</v>
      </c>
      <c r="M35" s="60">
        <f t="shared" si="30"/>
        <v>764</v>
      </c>
      <c r="N35" s="60">
        <f t="shared" si="30"/>
        <v>1825</v>
      </c>
      <c r="O35" s="67">
        <f t="shared" si="30"/>
        <v>3670</v>
      </c>
      <c r="T35" s="7" t="s">
        <v>81</v>
      </c>
      <c r="U35" s="7">
        <v>7080</v>
      </c>
    </row>
    <row r="36" spans="1:46" ht="15.4" thickTop="1" x14ac:dyDescent="0.4">
      <c r="T36" s="7" t="s">
        <v>83</v>
      </c>
      <c r="U36" s="7">
        <v>7082</v>
      </c>
    </row>
    <row r="37" spans="1:46" x14ac:dyDescent="0.4">
      <c r="T37" s="7" t="s">
        <v>85</v>
      </c>
      <c r="U37" s="7">
        <v>7092</v>
      </c>
    </row>
    <row r="38" spans="1:46" x14ac:dyDescent="0.4">
      <c r="T38" s="7" t="s">
        <v>87</v>
      </c>
      <c r="U38" s="7">
        <v>7084</v>
      </c>
    </row>
    <row r="39" spans="1:46" x14ac:dyDescent="0.4">
      <c r="T39" s="7" t="s">
        <v>89</v>
      </c>
      <c r="U39" s="7">
        <v>7088</v>
      </c>
    </row>
    <row r="40" spans="1:46" x14ac:dyDescent="0.4">
      <c r="T40" s="7" t="s">
        <v>91</v>
      </c>
      <c r="U40" s="7">
        <v>7090</v>
      </c>
    </row>
    <row r="41" spans="1:46" x14ac:dyDescent="0.4">
      <c r="T41" s="7" t="s">
        <v>93</v>
      </c>
    </row>
    <row r="42" spans="1:46" x14ac:dyDescent="0.4">
      <c r="T42" s="7" t="s">
        <v>95</v>
      </c>
    </row>
    <row r="43" spans="1:46" x14ac:dyDescent="0.4">
      <c r="T43" s="7" t="s">
        <v>97</v>
      </c>
    </row>
    <row r="44" spans="1:46" x14ac:dyDescent="0.4">
      <c r="T44" s="7">
        <f>'Chart of Accounts'!I36</f>
        <v>0</v>
      </c>
    </row>
    <row r="45" spans="1:46" x14ac:dyDescent="0.4">
      <c r="T45" s="7">
        <f>'Chart of Accounts'!I37</f>
        <v>0</v>
      </c>
    </row>
    <row r="46" spans="1:46" x14ac:dyDescent="0.4">
      <c r="T46" s="7">
        <f>'Chart of Accounts'!I38</f>
        <v>0</v>
      </c>
    </row>
    <row r="47" spans="1:46" x14ac:dyDescent="0.4">
      <c r="T47" s="7">
        <f>'Chart of Accounts'!I39</f>
        <v>0</v>
      </c>
    </row>
    <row r="48" spans="1:46" x14ac:dyDescent="0.4">
      <c r="T48" s="7">
        <f>'Chart of Accounts'!I40</f>
        <v>0</v>
      </c>
    </row>
    <row r="49" spans="20:20" x14ac:dyDescent="0.4">
      <c r="T49" s="7">
        <f>'Chart of Accounts'!I41</f>
        <v>0</v>
      </c>
    </row>
    <row r="50" spans="20:20" x14ac:dyDescent="0.4">
      <c r="T50" s="7">
        <f>'Chart of Accounts'!I42</f>
        <v>0</v>
      </c>
    </row>
    <row r="51" spans="20:20" x14ac:dyDescent="0.4">
      <c r="T51" s="7">
        <f>'Chart of Accounts'!I43</f>
        <v>0</v>
      </c>
    </row>
    <row r="52" spans="20:20" x14ac:dyDescent="0.4">
      <c r="T52" s="7">
        <f>'Chart of Accounts'!I44</f>
        <v>0</v>
      </c>
    </row>
    <row r="53" spans="20:20" x14ac:dyDescent="0.4">
      <c r="T53" s="7">
        <f>'Chart of Accounts'!I45</f>
        <v>0</v>
      </c>
    </row>
    <row r="54" spans="20:20" x14ac:dyDescent="0.4">
      <c r="T54" s="7">
        <f>'Chart of Accounts'!I46</f>
        <v>0</v>
      </c>
    </row>
    <row r="55" spans="20:20" x14ac:dyDescent="0.4">
      <c r="T55" s="7">
        <f>'Chart of Accounts'!I47</f>
        <v>0</v>
      </c>
    </row>
    <row r="56" spans="20:20" x14ac:dyDescent="0.4">
      <c r="T56" s="7">
        <f>'Chart of Accounts'!I48</f>
        <v>0</v>
      </c>
    </row>
    <row r="57" spans="20:20" x14ac:dyDescent="0.4">
      <c r="T57" s="7">
        <f>'Chart of Accounts'!I49</f>
        <v>0</v>
      </c>
    </row>
    <row r="58" spans="20:20" x14ac:dyDescent="0.4">
      <c r="T58" s="7">
        <f>'Chart of Accounts'!I50</f>
        <v>0</v>
      </c>
    </row>
    <row r="59" spans="20:20" x14ac:dyDescent="0.4">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D00-000000000000}">
      <formula1>0</formula1>
    </dataValidation>
    <dataValidation type="list" allowBlank="1" showInputMessage="1" showErrorMessage="1" sqref="A27:A34" xr:uid="{00000000-0002-0000-0D00-000001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76"/>
  <sheetViews>
    <sheetView zoomScale="55" zoomScaleNormal="55" workbookViewId="0">
      <selection activeCell="J71" sqref="J71"/>
    </sheetView>
  </sheetViews>
  <sheetFormatPr defaultColWidth="9.19921875" defaultRowHeight="15" x14ac:dyDescent="0.4"/>
  <cols>
    <col min="1" max="1" width="11.19921875" style="7" customWidth="1"/>
    <col min="2" max="2" width="52.73046875" style="7" customWidth="1"/>
    <col min="3" max="15" width="17.796875" style="7" customWidth="1"/>
    <col min="16" max="24" width="9.19921875" style="7"/>
    <col min="25"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0"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317</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7078</v>
      </c>
      <c r="B10" s="62" t="str">
        <f>IF(ISTEXT(VLOOKUP(A10,'Chart of Accounts'!$B$5:$C$50,2,FALSE)),VLOOKUP(A10,'Chart of Accounts'!$B$5:$C$50,2,FALSE),"")</f>
        <v>Food Expense</v>
      </c>
      <c r="C10" s="10"/>
      <c r="D10" s="10">
        <v>180</v>
      </c>
      <c r="E10" s="10"/>
      <c r="F10" s="10"/>
      <c r="G10" s="10"/>
      <c r="H10" s="10"/>
      <c r="I10" s="10">
        <v>150</v>
      </c>
      <c r="J10" s="10"/>
      <c r="K10" s="10"/>
      <c r="L10" s="10"/>
      <c r="M10" s="10"/>
      <c r="N10" s="10"/>
      <c r="O10" s="4">
        <f t="shared" ref="O10:O11" si="0">SUM(C10:N10)</f>
        <v>330</v>
      </c>
      <c r="AA10" s="7" t="s">
        <v>190</v>
      </c>
      <c r="AB10" s="7" t="str">
        <f t="shared" ref="AB10:AB11" si="1">IF(A10="","",A10&amp;"-000000")</f>
        <v>7078-000000</v>
      </c>
      <c r="AC10" s="7">
        <v>910</v>
      </c>
      <c r="AD10" s="7" t="str">
        <f t="shared" ref="AD10:AD11" si="2">IF(LEN($O$1)=3,$O$1,IF(LEN($O$1)=2,0&amp;$O$1,IF(LEN($O$1)=1,0&amp;0&amp;$O$1,"ERROR")))</f>
        <v>069</v>
      </c>
      <c r="AG10" s="7">
        <v>110</v>
      </c>
      <c r="AH10" s="7" t="str">
        <f>Summary!$B$2</f>
        <v>AUD</v>
      </c>
      <c r="AI10" s="7">
        <f t="shared" ref="AI10:AT11" si="3">IF(C10="",0,C10)</f>
        <v>0</v>
      </c>
      <c r="AJ10" s="7">
        <f t="shared" si="3"/>
        <v>180</v>
      </c>
      <c r="AK10" s="7">
        <f t="shared" si="3"/>
        <v>0</v>
      </c>
      <c r="AL10" s="7">
        <f t="shared" si="3"/>
        <v>0</v>
      </c>
      <c r="AM10" s="7">
        <f t="shared" si="3"/>
        <v>0</v>
      </c>
      <c r="AN10" s="7">
        <f t="shared" si="3"/>
        <v>0</v>
      </c>
      <c r="AO10" s="7">
        <f t="shared" si="3"/>
        <v>150</v>
      </c>
      <c r="AP10" s="7">
        <f t="shared" si="3"/>
        <v>0</v>
      </c>
      <c r="AQ10" s="7">
        <f t="shared" si="3"/>
        <v>0</v>
      </c>
      <c r="AR10" s="7">
        <f t="shared" si="3"/>
        <v>0</v>
      </c>
      <c r="AS10" s="7">
        <f t="shared" si="3"/>
        <v>0</v>
      </c>
      <c r="AT10" s="7">
        <f t="shared" si="3"/>
        <v>0</v>
      </c>
    </row>
    <row r="11" spans="1:46" ht="21.75" customHeight="1" x14ac:dyDescent="0.55000000000000004">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55000000000000004">
      <c r="A12" s="61" t="s">
        <v>345</v>
      </c>
      <c r="B12" s="63"/>
      <c r="C12" s="64">
        <f t="shared" ref="C12:O12" si="4">SUM(C10:C11)</f>
        <v>0</v>
      </c>
      <c r="D12" s="64">
        <f t="shared" si="4"/>
        <v>180</v>
      </c>
      <c r="E12" s="64">
        <f t="shared" si="4"/>
        <v>0</v>
      </c>
      <c r="F12" s="64">
        <f t="shared" si="4"/>
        <v>0</v>
      </c>
      <c r="G12" s="64">
        <f t="shared" si="4"/>
        <v>0</v>
      </c>
      <c r="H12" s="64">
        <f t="shared" si="4"/>
        <v>0</v>
      </c>
      <c r="I12" s="64">
        <f t="shared" si="4"/>
        <v>150</v>
      </c>
      <c r="J12" s="64">
        <f t="shared" si="4"/>
        <v>0</v>
      </c>
      <c r="K12" s="64">
        <f t="shared" si="4"/>
        <v>0</v>
      </c>
      <c r="L12" s="64">
        <f t="shared" si="4"/>
        <v>0</v>
      </c>
      <c r="M12" s="64">
        <f t="shared" si="4"/>
        <v>0</v>
      </c>
      <c r="N12" s="64">
        <f t="shared" si="4"/>
        <v>0</v>
      </c>
      <c r="O12" s="64">
        <f t="shared" si="4"/>
        <v>330</v>
      </c>
    </row>
    <row r="13" spans="1:46" ht="21.75" customHeight="1" x14ac:dyDescent="0.6">
      <c r="A13" s="3"/>
      <c r="B13" s="63"/>
      <c r="C13" s="4"/>
      <c r="D13" s="4"/>
      <c r="E13" s="4"/>
      <c r="F13" s="4"/>
      <c r="G13" s="4"/>
      <c r="H13" s="4"/>
      <c r="I13" s="4"/>
      <c r="J13" s="4"/>
      <c r="K13" s="4"/>
      <c r="L13" s="4"/>
      <c r="M13" s="4"/>
      <c r="N13" s="4"/>
      <c r="O13" s="4"/>
    </row>
    <row r="14" spans="1:46" ht="21.75" customHeight="1" x14ac:dyDescent="0.55000000000000004">
      <c r="A14" s="61" t="s">
        <v>266</v>
      </c>
      <c r="B14" s="63"/>
      <c r="C14" s="4"/>
      <c r="D14" s="4"/>
      <c r="E14" s="4"/>
      <c r="F14" s="4"/>
      <c r="G14" s="4"/>
      <c r="H14" s="4"/>
      <c r="I14" s="4"/>
      <c r="J14" s="4"/>
      <c r="K14" s="4"/>
      <c r="L14" s="4"/>
      <c r="M14" s="4"/>
      <c r="N14" s="4"/>
      <c r="O14" s="4"/>
    </row>
    <row r="15" spans="1:46" ht="21.75" customHeight="1" x14ac:dyDescent="0.55000000000000004">
      <c r="A15" s="11">
        <v>7078</v>
      </c>
      <c r="B15" s="62" t="str">
        <f>IF(ISTEXT(VLOOKUP(A15,'Chart of Accounts'!$B$5:$C$50,2,FALSE)),VLOOKUP(A15,'Chart of Accounts'!$B$5:$C$50,2,FALSE),"")</f>
        <v>Food Expense</v>
      </c>
      <c r="C15" s="10"/>
      <c r="D15" s="10">
        <v>185</v>
      </c>
      <c r="E15" s="10"/>
      <c r="F15" s="10"/>
      <c r="G15" s="10"/>
      <c r="H15" s="10"/>
      <c r="I15" s="10">
        <v>150</v>
      </c>
      <c r="J15" s="10"/>
      <c r="K15" s="10"/>
      <c r="L15" s="10"/>
      <c r="M15" s="10"/>
      <c r="N15" s="10"/>
      <c r="O15" s="4">
        <f>SUM(C15:N15)</f>
        <v>335</v>
      </c>
      <c r="AA15" s="7" t="s">
        <v>190</v>
      </c>
      <c r="AB15" s="7" t="str">
        <f t="shared" ref="AB15:AB16" si="5">IF(A15="","",A15&amp;"-000000")</f>
        <v>7078-000000</v>
      </c>
      <c r="AC15" s="7">
        <v>911</v>
      </c>
      <c r="AD15" s="7" t="str">
        <f t="shared" ref="AD15:AD16" si="6">IF(LEN($O$1)=3,$O$1,IF(LEN($O$1)=2,0&amp;$O$1,IF(LEN($O$1)=1,0&amp;0&amp;$O$1,"ERROR")))</f>
        <v>069</v>
      </c>
      <c r="AG15" s="7">
        <v>110</v>
      </c>
      <c r="AH15" s="7" t="str">
        <f>Summary!$B$2</f>
        <v>AUD</v>
      </c>
      <c r="AI15" s="7">
        <f t="shared" ref="AI15:AT16" si="7">IF(C15="",0,C15)</f>
        <v>0</v>
      </c>
      <c r="AJ15" s="7">
        <f t="shared" si="7"/>
        <v>185</v>
      </c>
      <c r="AK15" s="7">
        <f t="shared" si="7"/>
        <v>0</v>
      </c>
      <c r="AL15" s="7">
        <f t="shared" si="7"/>
        <v>0</v>
      </c>
      <c r="AM15" s="7">
        <f t="shared" si="7"/>
        <v>0</v>
      </c>
      <c r="AN15" s="7">
        <f t="shared" si="7"/>
        <v>0</v>
      </c>
      <c r="AO15" s="7">
        <f t="shared" si="7"/>
        <v>150</v>
      </c>
      <c r="AP15" s="7">
        <f t="shared" si="7"/>
        <v>0</v>
      </c>
      <c r="AQ15" s="7">
        <f t="shared" si="7"/>
        <v>0</v>
      </c>
      <c r="AR15" s="7">
        <f t="shared" si="7"/>
        <v>0</v>
      </c>
      <c r="AS15" s="7">
        <f t="shared" si="7"/>
        <v>0</v>
      </c>
      <c r="AT15" s="7">
        <f t="shared" si="7"/>
        <v>0</v>
      </c>
    </row>
    <row r="16" spans="1:46" ht="21.75" customHeight="1" x14ac:dyDescent="0.55000000000000004">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069</v>
      </c>
      <c r="AG16" s="7">
        <v>110</v>
      </c>
      <c r="AH16" s="7" t="str">
        <f>Summary!$B$2</f>
        <v>AUD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55000000000000004">
      <c r="A17" s="61" t="s">
        <v>346</v>
      </c>
      <c r="B17" s="62"/>
      <c r="C17" s="64">
        <f t="shared" ref="C17:O17" si="9">SUM(C15:C16)</f>
        <v>0</v>
      </c>
      <c r="D17" s="64">
        <f t="shared" si="9"/>
        <v>185</v>
      </c>
      <c r="E17" s="64">
        <f t="shared" si="9"/>
        <v>0</v>
      </c>
      <c r="F17" s="64">
        <f t="shared" si="9"/>
        <v>0</v>
      </c>
      <c r="G17" s="64">
        <f t="shared" si="9"/>
        <v>0</v>
      </c>
      <c r="H17" s="64">
        <f t="shared" si="9"/>
        <v>0</v>
      </c>
      <c r="I17" s="64">
        <f t="shared" si="9"/>
        <v>150</v>
      </c>
      <c r="J17" s="64">
        <f t="shared" si="9"/>
        <v>0</v>
      </c>
      <c r="K17" s="64">
        <f t="shared" si="9"/>
        <v>0</v>
      </c>
      <c r="L17" s="64">
        <f t="shared" si="9"/>
        <v>0</v>
      </c>
      <c r="M17" s="64">
        <f t="shared" si="9"/>
        <v>0</v>
      </c>
      <c r="N17" s="64">
        <f t="shared" si="9"/>
        <v>0</v>
      </c>
      <c r="O17" s="64">
        <f t="shared" si="9"/>
        <v>335</v>
      </c>
    </row>
    <row r="18" spans="1:46" ht="21.75" customHeight="1" x14ac:dyDescent="0.55000000000000004">
      <c r="A18" s="11"/>
      <c r="B18" s="62"/>
      <c r="C18" s="4"/>
      <c r="D18" s="4"/>
      <c r="E18" s="4"/>
      <c r="F18" s="4"/>
      <c r="G18" s="4"/>
      <c r="H18" s="4"/>
      <c r="I18" s="4"/>
      <c r="J18" s="4"/>
      <c r="K18" s="4"/>
      <c r="L18" s="4"/>
      <c r="M18" s="4"/>
      <c r="N18" s="4"/>
      <c r="O18" s="4"/>
    </row>
    <row r="19" spans="1:46" ht="21.75" customHeight="1" x14ac:dyDescent="0.55000000000000004">
      <c r="A19" s="61" t="s">
        <v>265</v>
      </c>
      <c r="B19" s="63"/>
      <c r="C19" s="4"/>
      <c r="D19" s="4"/>
      <c r="E19" s="4"/>
      <c r="F19" s="4"/>
      <c r="G19" s="4"/>
      <c r="H19" s="4"/>
      <c r="I19" s="4"/>
      <c r="J19" s="4"/>
      <c r="K19" s="4"/>
      <c r="L19" s="4"/>
      <c r="M19" s="4"/>
      <c r="N19" s="4"/>
      <c r="O19" s="4"/>
    </row>
    <row r="20" spans="1:46" ht="21.75" customHeight="1" x14ac:dyDescent="0.55000000000000004">
      <c r="A20" s="11">
        <v>7078</v>
      </c>
      <c r="B20" s="62" t="str">
        <f>IF(ISTEXT(VLOOKUP(A20,'Chart of Accounts'!$B$5:$C$50,2,FALSE)),VLOOKUP(A20,'Chart of Accounts'!$B$5:$C$50,2,FALSE),"")</f>
        <v>Food Expense</v>
      </c>
      <c r="C20" s="10"/>
      <c r="D20" s="10">
        <v>185</v>
      </c>
      <c r="E20" s="10"/>
      <c r="F20" s="10"/>
      <c r="G20" s="10"/>
      <c r="H20" s="10"/>
      <c r="I20" s="10">
        <v>150</v>
      </c>
      <c r="J20" s="10"/>
      <c r="K20" s="10"/>
      <c r="L20" s="10"/>
      <c r="M20" s="10"/>
      <c r="N20" s="10"/>
      <c r="O20" s="4">
        <f>SUM(C20:N20)</f>
        <v>335</v>
      </c>
      <c r="AA20" s="7" t="s">
        <v>190</v>
      </c>
      <c r="AB20" s="7" t="str">
        <f t="shared" ref="AB20:AB21" si="10">IF(A20="","",A20&amp;"-000000")</f>
        <v>7078-000000</v>
      </c>
      <c r="AC20" s="7">
        <v>912</v>
      </c>
      <c r="AD20" s="7" t="str">
        <f t="shared" ref="AD20:AD21" si="11">IF(LEN($O$1)=3,$O$1,IF(LEN($O$1)=2,0&amp;$O$1,IF(LEN($O$1)=1,0&amp;0&amp;$O$1,"ERROR")))</f>
        <v>069</v>
      </c>
      <c r="AG20" s="7">
        <v>110</v>
      </c>
      <c r="AH20" s="7" t="str">
        <f>Summary!$B$2</f>
        <v>AUD</v>
      </c>
      <c r="AI20" s="7">
        <f t="shared" ref="AI20:AT21" si="12">IF(C20="",0,C20)</f>
        <v>0</v>
      </c>
      <c r="AJ20" s="7">
        <f t="shared" si="12"/>
        <v>185</v>
      </c>
      <c r="AK20" s="7">
        <f t="shared" si="12"/>
        <v>0</v>
      </c>
      <c r="AL20" s="7">
        <f t="shared" si="12"/>
        <v>0</v>
      </c>
      <c r="AM20" s="7">
        <f t="shared" si="12"/>
        <v>0</v>
      </c>
      <c r="AN20" s="7">
        <f t="shared" si="12"/>
        <v>0</v>
      </c>
      <c r="AO20" s="7">
        <f t="shared" si="12"/>
        <v>150</v>
      </c>
      <c r="AP20" s="7">
        <f t="shared" si="12"/>
        <v>0</v>
      </c>
      <c r="AQ20" s="7">
        <f t="shared" si="12"/>
        <v>0</v>
      </c>
      <c r="AR20" s="7">
        <f t="shared" si="12"/>
        <v>0</v>
      </c>
      <c r="AS20" s="7">
        <f t="shared" si="12"/>
        <v>0</v>
      </c>
      <c r="AT20" s="7">
        <f t="shared" si="12"/>
        <v>0</v>
      </c>
    </row>
    <row r="21" spans="1:46" ht="21.75" customHeight="1" x14ac:dyDescent="0.55000000000000004">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069</v>
      </c>
      <c r="AG21" s="7">
        <v>110</v>
      </c>
      <c r="AH21" s="7" t="str">
        <f>Summary!$B$2</f>
        <v>AUD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55000000000000004">
      <c r="A22" s="61" t="s">
        <v>347</v>
      </c>
      <c r="B22" s="62"/>
      <c r="C22" s="64">
        <f t="shared" ref="C22:O22" si="13">SUM(C20:C21)</f>
        <v>0</v>
      </c>
      <c r="D22" s="64">
        <f t="shared" si="13"/>
        <v>185</v>
      </c>
      <c r="E22" s="64">
        <f t="shared" si="13"/>
        <v>0</v>
      </c>
      <c r="F22" s="64">
        <f t="shared" si="13"/>
        <v>0</v>
      </c>
      <c r="G22" s="64">
        <f t="shared" si="13"/>
        <v>0</v>
      </c>
      <c r="H22" s="64">
        <f t="shared" si="13"/>
        <v>0</v>
      </c>
      <c r="I22" s="64">
        <f t="shared" si="13"/>
        <v>150</v>
      </c>
      <c r="J22" s="64">
        <f t="shared" si="13"/>
        <v>0</v>
      </c>
      <c r="K22" s="64">
        <f t="shared" si="13"/>
        <v>0</v>
      </c>
      <c r="L22" s="64">
        <f t="shared" si="13"/>
        <v>0</v>
      </c>
      <c r="M22" s="64">
        <f t="shared" si="13"/>
        <v>0</v>
      </c>
      <c r="N22" s="64">
        <f t="shared" si="13"/>
        <v>0</v>
      </c>
      <c r="O22" s="64">
        <f t="shared" si="13"/>
        <v>335</v>
      </c>
    </row>
    <row r="23" spans="1:46" ht="21.75" customHeight="1" x14ac:dyDescent="0.55000000000000004">
      <c r="A23" s="11"/>
      <c r="B23" s="62"/>
      <c r="C23" s="4"/>
      <c r="D23" s="4"/>
      <c r="E23" s="4"/>
      <c r="F23" s="4"/>
      <c r="G23" s="4"/>
      <c r="H23" s="4"/>
      <c r="I23" s="4"/>
      <c r="J23" s="4"/>
      <c r="K23" s="4"/>
      <c r="L23" s="4"/>
      <c r="M23" s="4"/>
      <c r="N23" s="4"/>
      <c r="O23" s="4"/>
    </row>
    <row r="24" spans="1:46" ht="21.75" customHeight="1" x14ac:dyDescent="0.55000000000000004">
      <c r="A24" s="61" t="s">
        <v>267</v>
      </c>
      <c r="B24" s="63"/>
      <c r="C24" s="4"/>
      <c r="D24" s="4"/>
      <c r="E24" s="4"/>
      <c r="F24" s="4"/>
      <c r="G24" s="4"/>
      <c r="H24" s="4"/>
      <c r="I24" s="4"/>
      <c r="J24" s="4"/>
      <c r="K24" s="4"/>
      <c r="L24" s="4"/>
      <c r="M24" s="4"/>
      <c r="N24" s="4"/>
      <c r="O24" s="4"/>
    </row>
    <row r="25" spans="1:46" ht="21.75" customHeight="1" x14ac:dyDescent="0.55000000000000004">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069</v>
      </c>
      <c r="AG25" s="7">
        <v>110</v>
      </c>
      <c r="AH25" s="7" t="str">
        <f>Summary!$B$2</f>
        <v>AUD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55000000000000004">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069</v>
      </c>
      <c r="AG26" s="7">
        <v>110</v>
      </c>
      <c r="AH26" s="7" t="str">
        <f>Summary!$B$2</f>
        <v>AUD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55000000000000004">
      <c r="A27" s="61" t="s">
        <v>348</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55000000000000004">
      <c r="A28" s="11"/>
      <c r="B28" s="62"/>
      <c r="C28" s="65"/>
      <c r="D28" s="65"/>
      <c r="E28" s="65"/>
      <c r="F28" s="65"/>
      <c r="G28" s="65"/>
      <c r="H28" s="65"/>
      <c r="I28" s="65"/>
      <c r="J28" s="65"/>
      <c r="K28" s="65"/>
      <c r="L28" s="65"/>
      <c r="M28" s="65"/>
      <c r="N28" s="65"/>
      <c r="O28" s="65"/>
    </row>
    <row r="29" spans="1:46" ht="21.75" customHeight="1" x14ac:dyDescent="0.55000000000000004">
      <c r="A29" s="61" t="s">
        <v>269</v>
      </c>
      <c r="B29" s="63"/>
      <c r="C29" s="4"/>
      <c r="D29" s="4"/>
      <c r="E29" s="4"/>
      <c r="F29" s="4"/>
      <c r="G29" s="4"/>
      <c r="H29" s="4"/>
      <c r="I29" s="4"/>
      <c r="J29" s="4"/>
      <c r="K29" s="4"/>
      <c r="L29" s="4"/>
      <c r="M29" s="4"/>
      <c r="N29" s="4"/>
      <c r="O29" s="4"/>
    </row>
    <row r="30" spans="1:46" ht="21.75" customHeight="1" x14ac:dyDescent="0.55000000000000004">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069</v>
      </c>
      <c r="AG30" s="7">
        <v>110</v>
      </c>
      <c r="AH30" s="7" t="str">
        <f>Summary!$B$2</f>
        <v>AUD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55000000000000004">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069</v>
      </c>
      <c r="AG31" s="7">
        <v>110</v>
      </c>
      <c r="AH31" s="7" t="str">
        <f>Summary!$B$2</f>
        <v>AUD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55000000000000004">
      <c r="A32" s="61" t="s">
        <v>349</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55000000000000004">
      <c r="A33" s="11"/>
      <c r="B33" s="62"/>
      <c r="C33" s="4"/>
      <c r="D33" s="4"/>
      <c r="E33" s="4"/>
      <c r="F33" s="4"/>
      <c r="G33" s="4"/>
      <c r="H33" s="4"/>
      <c r="I33" s="4"/>
      <c r="J33" s="4"/>
      <c r="K33" s="4"/>
      <c r="L33" s="4"/>
      <c r="M33" s="4"/>
      <c r="N33" s="4"/>
      <c r="O33" s="4"/>
    </row>
    <row r="34" spans="1:46" ht="21.75" customHeight="1" x14ac:dyDescent="0.55000000000000004">
      <c r="A34" s="61" t="s">
        <v>270</v>
      </c>
      <c r="B34" s="63"/>
      <c r="C34" s="4"/>
      <c r="D34" s="4"/>
      <c r="E34" s="4"/>
      <c r="F34" s="4"/>
      <c r="G34" s="4"/>
      <c r="H34" s="4"/>
      <c r="I34" s="4"/>
      <c r="J34" s="4"/>
      <c r="K34" s="4"/>
      <c r="L34" s="4"/>
      <c r="M34" s="4"/>
      <c r="N34" s="4"/>
      <c r="O34" s="4"/>
    </row>
    <row r="35" spans="1:46" ht="21.75" customHeight="1" x14ac:dyDescent="0.55000000000000004">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069</v>
      </c>
      <c r="AG35" s="7">
        <v>110</v>
      </c>
      <c r="AH35" s="7" t="str">
        <f>Summary!$B$2</f>
        <v>AUD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55000000000000004">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069</v>
      </c>
      <c r="AG36" s="7">
        <v>110</v>
      </c>
      <c r="AH36" s="7" t="str">
        <f>Summary!$B$2</f>
        <v>AUD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55000000000000004">
      <c r="A37" s="61" t="s">
        <v>350</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55000000000000004">
      <c r="A38" s="11"/>
      <c r="B38" s="62"/>
      <c r="C38" s="65"/>
      <c r="D38" s="65"/>
      <c r="E38" s="65"/>
      <c r="F38" s="65"/>
      <c r="G38" s="65"/>
      <c r="H38" s="65"/>
      <c r="I38" s="65"/>
      <c r="J38" s="65"/>
      <c r="K38" s="65"/>
      <c r="L38" s="65"/>
      <c r="M38" s="65"/>
      <c r="N38" s="65"/>
      <c r="O38" s="65"/>
    </row>
    <row r="39" spans="1:46" ht="21.75" customHeight="1" x14ac:dyDescent="0.55000000000000004">
      <c r="A39" s="61" t="s">
        <v>271</v>
      </c>
      <c r="B39" s="63"/>
      <c r="C39" s="4"/>
      <c r="D39" s="4"/>
      <c r="E39" s="4"/>
      <c r="F39" s="4"/>
      <c r="G39" s="4"/>
      <c r="H39" s="4"/>
      <c r="I39" s="4"/>
      <c r="J39" s="4"/>
      <c r="K39" s="4"/>
      <c r="L39" s="4"/>
      <c r="M39" s="4"/>
      <c r="N39" s="4"/>
      <c r="O39" s="4"/>
    </row>
    <row r="40" spans="1:46" ht="21.75" customHeight="1" x14ac:dyDescent="0.55000000000000004">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069</v>
      </c>
      <c r="AG40" s="7">
        <v>110</v>
      </c>
      <c r="AH40" s="7" t="str">
        <f>Summary!$B$2</f>
        <v>AUD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55000000000000004">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069</v>
      </c>
      <c r="AG41" s="7">
        <v>110</v>
      </c>
      <c r="AH41" s="7" t="str">
        <f>Summary!$B$2</f>
        <v>AUD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55000000000000004">
      <c r="A42" s="61" t="s">
        <v>351</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6">
      <c r="A43" s="3"/>
      <c r="B43" s="63"/>
      <c r="C43" s="4"/>
      <c r="D43" s="4"/>
      <c r="E43" s="4"/>
      <c r="F43" s="4"/>
      <c r="G43" s="4"/>
      <c r="H43" s="4"/>
      <c r="I43" s="4"/>
      <c r="J43" s="4"/>
      <c r="K43" s="4"/>
      <c r="L43" s="4"/>
      <c r="M43" s="4"/>
      <c r="N43" s="4"/>
      <c r="O43" s="4"/>
    </row>
    <row r="44" spans="1:46" ht="21.75" customHeight="1" x14ac:dyDescent="0.55000000000000004">
      <c r="A44" s="61" t="s">
        <v>272</v>
      </c>
      <c r="B44" s="63"/>
      <c r="C44" s="4"/>
      <c r="D44" s="4"/>
      <c r="E44" s="4"/>
      <c r="F44" s="4"/>
      <c r="G44" s="4"/>
      <c r="H44" s="4"/>
      <c r="I44" s="4"/>
      <c r="J44" s="4"/>
      <c r="K44" s="4"/>
      <c r="L44" s="4"/>
      <c r="M44" s="4"/>
      <c r="N44" s="4"/>
      <c r="O44" s="4"/>
    </row>
    <row r="45" spans="1:46" ht="21.75" customHeight="1" x14ac:dyDescent="0.55000000000000004">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069</v>
      </c>
      <c r="AG45" s="7">
        <v>110</v>
      </c>
      <c r="AH45" s="7" t="str">
        <f>Summary!$B$2</f>
        <v>AUD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55000000000000004">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069</v>
      </c>
      <c r="AG46" s="7">
        <v>110</v>
      </c>
      <c r="AH46" s="7" t="str">
        <f>Summary!$B$2</f>
        <v>AUD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55000000000000004">
      <c r="A47" s="61" t="s">
        <v>352</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55000000000000004">
      <c r="A48" s="11"/>
      <c r="B48" s="62"/>
      <c r="C48" s="4"/>
      <c r="D48" s="4"/>
      <c r="E48" s="4"/>
      <c r="F48" s="4"/>
      <c r="G48" s="4"/>
      <c r="H48" s="4"/>
      <c r="I48" s="4"/>
      <c r="J48" s="4"/>
      <c r="K48" s="4"/>
      <c r="L48" s="4"/>
      <c r="M48" s="4"/>
      <c r="N48" s="4"/>
      <c r="O48" s="4"/>
    </row>
    <row r="49" spans="1:46" ht="21.75" customHeight="1" x14ac:dyDescent="0.55000000000000004">
      <c r="A49" s="61" t="s">
        <v>318</v>
      </c>
      <c r="B49" s="63"/>
      <c r="C49" s="4"/>
      <c r="D49" s="4"/>
      <c r="E49" s="4"/>
      <c r="F49" s="4"/>
      <c r="G49" s="4"/>
      <c r="H49" s="4"/>
      <c r="I49" s="4"/>
      <c r="J49" s="4"/>
      <c r="K49" s="4"/>
      <c r="L49" s="4"/>
      <c r="M49" s="4"/>
      <c r="N49" s="4"/>
      <c r="O49" s="4"/>
    </row>
    <row r="50" spans="1:46" ht="21.75" customHeight="1" x14ac:dyDescent="0.55000000000000004">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069</v>
      </c>
      <c r="AG50" s="7">
        <v>110</v>
      </c>
      <c r="AH50" s="7" t="str">
        <f>Summary!$B$2</f>
        <v>AUD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55000000000000004">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069</v>
      </c>
      <c r="AG51" s="7">
        <v>110</v>
      </c>
      <c r="AH51" s="7" t="str">
        <f>Summary!$B$2</f>
        <v>AUD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55000000000000004">
      <c r="A52" s="61" t="s">
        <v>318</v>
      </c>
      <c r="B52" s="62" t="s">
        <v>353</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55000000000000004">
      <c r="A53" s="11"/>
      <c r="B53" s="62"/>
      <c r="C53" s="4"/>
      <c r="D53" s="4"/>
      <c r="E53" s="4"/>
      <c r="F53" s="4"/>
      <c r="G53" s="4"/>
      <c r="H53" s="4"/>
      <c r="I53" s="4"/>
      <c r="J53" s="4"/>
      <c r="K53" s="4"/>
      <c r="L53" s="4"/>
      <c r="M53" s="4"/>
      <c r="N53" s="4"/>
      <c r="O53" s="4"/>
    </row>
    <row r="54" spans="1:46" ht="21.75" customHeight="1" x14ac:dyDescent="0.55000000000000004">
      <c r="A54" s="61" t="s">
        <v>322</v>
      </c>
      <c r="B54" s="63"/>
      <c r="C54" s="4"/>
      <c r="D54" s="4"/>
      <c r="E54" s="4"/>
      <c r="F54" s="4"/>
      <c r="G54" s="4"/>
      <c r="H54" s="4"/>
      <c r="I54" s="4"/>
      <c r="J54" s="4"/>
      <c r="K54" s="4"/>
      <c r="L54" s="4"/>
      <c r="M54" s="4"/>
      <c r="N54" s="4"/>
      <c r="O54" s="4"/>
    </row>
    <row r="55" spans="1:46" ht="21.75" customHeight="1" x14ac:dyDescent="0.55000000000000004">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069</v>
      </c>
      <c r="AG55" s="7">
        <v>110</v>
      </c>
      <c r="AH55" s="7" t="str">
        <f>Summary!$B$2</f>
        <v>AUD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55000000000000004">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069</v>
      </c>
      <c r="AG56" s="7">
        <v>110</v>
      </c>
      <c r="AH56" s="7" t="str">
        <f>Summary!$B$2</f>
        <v>AUD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55000000000000004">
      <c r="A57" s="61" t="s">
        <v>354</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55000000000000004">
      <c r="A58" s="11"/>
      <c r="B58" s="62"/>
      <c r="C58" s="4"/>
      <c r="D58" s="4"/>
      <c r="E58" s="4"/>
      <c r="F58" s="4"/>
      <c r="G58" s="4"/>
      <c r="H58" s="4"/>
      <c r="I58" s="4"/>
      <c r="J58" s="4"/>
      <c r="K58" s="4"/>
      <c r="L58" s="4"/>
      <c r="M58" s="4"/>
      <c r="N58" s="4"/>
      <c r="O58" s="4"/>
    </row>
    <row r="59" spans="1:46" ht="21.75" customHeight="1" x14ac:dyDescent="0.55000000000000004">
      <c r="A59" s="61" t="s">
        <v>316</v>
      </c>
      <c r="B59" s="63"/>
      <c r="C59" s="4"/>
      <c r="D59" s="4"/>
      <c r="E59" s="4"/>
      <c r="F59" s="4"/>
      <c r="G59" s="4"/>
      <c r="H59" s="4"/>
      <c r="I59" s="4"/>
      <c r="J59" s="4"/>
      <c r="K59" s="4"/>
      <c r="L59" s="4"/>
      <c r="M59" s="4"/>
      <c r="N59" s="4"/>
      <c r="O59" s="4"/>
    </row>
    <row r="60" spans="1:46" ht="21.75" customHeight="1" x14ac:dyDescent="0.55000000000000004">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069</v>
      </c>
      <c r="AG60" s="7">
        <v>110</v>
      </c>
      <c r="AH60" s="7" t="str">
        <f>Summary!$B$2</f>
        <v>AUD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55000000000000004">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069</v>
      </c>
      <c r="AG61" s="7">
        <v>110</v>
      </c>
      <c r="AH61" s="7" t="str">
        <f>Summary!$B$2</f>
        <v>AUD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55000000000000004">
      <c r="A62" s="61" t="s">
        <v>355</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0</v>
      </c>
      <c r="M62" s="64">
        <f t="shared" si="64"/>
        <v>0</v>
      </c>
      <c r="N62" s="64">
        <f t="shared" si="64"/>
        <v>0</v>
      </c>
      <c r="O62" s="64">
        <f t="shared" si="64"/>
        <v>0</v>
      </c>
    </row>
    <row r="63" spans="1:46" ht="21.75" customHeight="1" x14ac:dyDescent="0.55000000000000004">
      <c r="A63" s="11"/>
      <c r="B63" s="62"/>
      <c r="C63" s="4"/>
      <c r="D63" s="4"/>
      <c r="E63" s="4"/>
      <c r="F63" s="4"/>
      <c r="G63" s="4"/>
      <c r="H63" s="4"/>
      <c r="I63" s="4"/>
      <c r="J63" s="4"/>
      <c r="K63" s="4"/>
      <c r="L63" s="4"/>
      <c r="M63" s="4"/>
      <c r="N63" s="4"/>
      <c r="O63" s="4"/>
    </row>
    <row r="64" spans="1:46" ht="21.75" customHeight="1" x14ac:dyDescent="0.55000000000000004">
      <c r="A64" s="61" t="s">
        <v>135</v>
      </c>
      <c r="B64" s="63"/>
      <c r="C64" s="4"/>
      <c r="D64" s="4"/>
      <c r="E64" s="4"/>
      <c r="F64" s="4"/>
      <c r="G64" s="4"/>
      <c r="H64" s="4"/>
      <c r="I64" s="4"/>
      <c r="J64" s="4"/>
      <c r="K64" s="4"/>
      <c r="L64" s="4"/>
      <c r="M64" s="4"/>
      <c r="N64" s="4"/>
      <c r="O64" s="4"/>
    </row>
    <row r="65" spans="1:46" ht="21.75" customHeight="1" x14ac:dyDescent="0.55000000000000004">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069</v>
      </c>
      <c r="AG65" s="7">
        <v>110</v>
      </c>
      <c r="AH65" s="7" t="str">
        <f>Summary!$B$2</f>
        <v>AUD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55000000000000004">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069</v>
      </c>
      <c r="AG66" s="7">
        <v>110</v>
      </c>
      <c r="AH66" s="7" t="str">
        <f>Summary!$B$2</f>
        <v>AUD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55000000000000004">
      <c r="A67" s="61" t="s">
        <v>356</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0</v>
      </c>
      <c r="M67" s="64">
        <f t="shared" si="69"/>
        <v>0</v>
      </c>
      <c r="N67" s="64">
        <f t="shared" si="69"/>
        <v>0</v>
      </c>
      <c r="O67" s="64">
        <f t="shared" si="69"/>
        <v>0</v>
      </c>
    </row>
    <row r="68" spans="1:46" ht="21.75" customHeight="1" x14ac:dyDescent="0.4">
      <c r="B68" s="66"/>
    </row>
    <row r="69" spans="1:46" ht="21.75" customHeight="1" x14ac:dyDescent="0.55000000000000004">
      <c r="A69" s="61" t="s">
        <v>136</v>
      </c>
      <c r="B69" s="63"/>
      <c r="C69" s="4"/>
      <c r="D69" s="4"/>
      <c r="E69" s="4"/>
      <c r="F69" s="4"/>
      <c r="G69" s="4"/>
      <c r="H69" s="4"/>
      <c r="I69" s="4"/>
      <c r="J69" s="4"/>
      <c r="K69" s="4"/>
      <c r="L69" s="4"/>
      <c r="M69" s="4"/>
      <c r="N69" s="4"/>
      <c r="O69" s="4"/>
    </row>
    <row r="70" spans="1:46" ht="21.75" customHeight="1" x14ac:dyDescent="0.55000000000000004">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069</v>
      </c>
      <c r="AG70" s="7">
        <v>110</v>
      </c>
      <c r="AH70" s="7" t="str">
        <f>Summary!$B$2</f>
        <v>AUD</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55000000000000004">
      <c r="A71" s="11">
        <v>7016</v>
      </c>
      <c r="B71" s="62" t="str">
        <f>IF(ISTEXT(VLOOKUP(A71,'Chart of Accounts'!$B$5:$C$50,2,FALSE)),VLOOKUP(A71,'Chart of Accounts'!$B$5:$C$50,2,FALSE),"")</f>
        <v>Meal Event Expense</v>
      </c>
      <c r="C71" s="10"/>
      <c r="D71" s="10"/>
      <c r="E71" s="10"/>
      <c r="F71" s="10"/>
      <c r="G71" s="10"/>
      <c r="H71" s="10"/>
      <c r="I71" s="10"/>
      <c r="J71" s="10">
        <f>4000</f>
        <v>4000</v>
      </c>
      <c r="K71" s="10"/>
      <c r="L71" s="10"/>
      <c r="M71" s="10"/>
      <c r="N71" s="10">
        <f>4000</f>
        <v>4000</v>
      </c>
      <c r="O71" s="4">
        <f t="shared" si="70"/>
        <v>8000</v>
      </c>
      <c r="AA71" s="7" t="s">
        <v>190</v>
      </c>
      <c r="AB71" s="7" t="str">
        <f t="shared" si="71"/>
        <v>7016-000000</v>
      </c>
      <c r="AC71" s="7">
        <v>922</v>
      </c>
      <c r="AD71" s="7" t="str">
        <f t="shared" si="72"/>
        <v>069</v>
      </c>
      <c r="AG71" s="7">
        <v>110</v>
      </c>
      <c r="AH71" s="7" t="str">
        <f>Summary!$B$2</f>
        <v>AUD</v>
      </c>
      <c r="AI71" s="7">
        <f t="shared" si="73"/>
        <v>0</v>
      </c>
      <c r="AJ71" s="7">
        <f t="shared" si="73"/>
        <v>0</v>
      </c>
      <c r="AK71" s="7">
        <f t="shared" si="73"/>
        <v>0</v>
      </c>
      <c r="AL71" s="7">
        <f t="shared" si="73"/>
        <v>0</v>
      </c>
      <c r="AM71" s="7">
        <f t="shared" si="73"/>
        <v>0</v>
      </c>
      <c r="AN71" s="7">
        <f t="shared" si="73"/>
        <v>0</v>
      </c>
      <c r="AO71" s="7">
        <f t="shared" si="73"/>
        <v>0</v>
      </c>
      <c r="AP71" s="7">
        <f t="shared" si="73"/>
        <v>4000</v>
      </c>
      <c r="AQ71" s="7">
        <f t="shared" si="73"/>
        <v>0</v>
      </c>
      <c r="AR71" s="7">
        <f t="shared" si="73"/>
        <v>0</v>
      </c>
      <c r="AS71" s="7">
        <f t="shared" si="73"/>
        <v>0</v>
      </c>
      <c r="AT71" s="7">
        <f t="shared" si="73"/>
        <v>4000</v>
      </c>
    </row>
    <row r="72" spans="1:46" ht="20.25" x14ac:dyDescent="0.55000000000000004">
      <c r="A72" s="61" t="s">
        <v>357</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4000</v>
      </c>
      <c r="K72" s="64">
        <f t="shared" si="74"/>
        <v>0</v>
      </c>
      <c r="L72" s="64">
        <f t="shared" si="74"/>
        <v>0</v>
      </c>
      <c r="M72" s="64">
        <f t="shared" si="74"/>
        <v>0</v>
      </c>
      <c r="N72" s="64">
        <f t="shared" si="74"/>
        <v>4000</v>
      </c>
      <c r="O72" s="64">
        <f t="shared" si="74"/>
        <v>8000</v>
      </c>
    </row>
    <row r="75" spans="1:46" ht="20.65" thickBot="1" x14ac:dyDescent="0.6">
      <c r="A75" s="11"/>
      <c r="B75" s="56" t="s">
        <v>320</v>
      </c>
      <c r="C75" s="67">
        <f>SUM(C12,C17,C22,C27,C32,C37,C42,C47,C52,C67,C72,C62,C57)</f>
        <v>0</v>
      </c>
      <c r="D75" s="67">
        <f t="shared" ref="D75:O75" si="75">SUM(D12,D17,D22,D27,D32,D37,D42,D47,D52,D67,D72,D62,D57)</f>
        <v>550</v>
      </c>
      <c r="E75" s="67">
        <f t="shared" si="75"/>
        <v>0</v>
      </c>
      <c r="F75" s="67">
        <f t="shared" si="75"/>
        <v>0</v>
      </c>
      <c r="G75" s="67">
        <f t="shared" si="75"/>
        <v>0</v>
      </c>
      <c r="H75" s="67">
        <f t="shared" si="75"/>
        <v>0</v>
      </c>
      <c r="I75" s="67">
        <f t="shared" si="75"/>
        <v>450</v>
      </c>
      <c r="J75" s="67">
        <f t="shared" si="75"/>
        <v>4000</v>
      </c>
      <c r="K75" s="67">
        <f t="shared" si="75"/>
        <v>0</v>
      </c>
      <c r="L75" s="67">
        <f t="shared" si="75"/>
        <v>0</v>
      </c>
      <c r="M75" s="67">
        <f t="shared" si="75"/>
        <v>0</v>
      </c>
      <c r="N75" s="67">
        <f t="shared" si="75"/>
        <v>4000</v>
      </c>
      <c r="O75" s="67">
        <f t="shared" si="75"/>
        <v>9000</v>
      </c>
    </row>
    <row r="76" spans="1:46" ht="15.4" thickTop="1" x14ac:dyDescent="0.4"/>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E00-000000000000}">
      <formula1>0</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131"/>
  <sheetViews>
    <sheetView zoomScale="55" zoomScaleNormal="55" zoomScaleSheetLayoutView="25" workbookViewId="0">
      <pane xSplit="2" ySplit="6" topLeftCell="C7" activePane="bottomRight" state="frozen"/>
      <selection activeCell="B1" sqref="B1"/>
      <selection pane="topRight" activeCell="B1" sqref="B1"/>
      <selection pane="bottomLeft" activeCell="B1" sqref="B1"/>
      <selection pane="bottomRight" activeCell="I14" sqref="I14"/>
    </sheetView>
  </sheetViews>
  <sheetFormatPr defaultColWidth="9.19921875" defaultRowHeight="15" x14ac:dyDescent="0.4"/>
  <cols>
    <col min="1" max="1" width="11.19921875" style="7" customWidth="1"/>
    <col min="2" max="2" width="52.73046875" style="7" customWidth="1"/>
    <col min="3" max="15" width="17.796875" style="7" customWidth="1"/>
    <col min="16" max="24" width="9.19921875" style="7"/>
    <col min="25" max="26" width="9.19921875" style="7"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133</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7056</v>
      </c>
      <c r="B10" s="62" t="s">
        <v>82</v>
      </c>
      <c r="C10" s="10"/>
      <c r="D10" s="10"/>
      <c r="E10" s="10"/>
      <c r="F10" s="10"/>
      <c r="G10" s="10"/>
      <c r="H10" s="10"/>
      <c r="I10" s="10"/>
      <c r="J10" s="10"/>
      <c r="K10" s="10"/>
      <c r="L10" s="10"/>
      <c r="M10" s="10"/>
      <c r="N10" s="10"/>
      <c r="O10" s="4">
        <f t="shared" ref="O10:O16" si="0">SUM(C10:N10)</f>
        <v>0</v>
      </c>
      <c r="AA10" s="7" t="s">
        <v>190</v>
      </c>
      <c r="AB10" s="7" t="str">
        <f t="shared" ref="AB10:AB15" si="1">IF(A10="","",A10&amp;"-000000")</f>
        <v>7056-000000</v>
      </c>
      <c r="AC10" s="7">
        <v>951</v>
      </c>
      <c r="AD10" s="7" t="str">
        <f t="shared" ref="AD10:AD16" si="2">IF(LEN($O$1)=3,$O$1,IF(LEN($O$1)=2,0&amp;$O$1,IF(LEN($O$1)=1,0&amp;0&amp;$O$1,"ERROR")))</f>
        <v>069</v>
      </c>
      <c r="AG10" s="7">
        <v>110</v>
      </c>
      <c r="AH10" s="7" t="str">
        <f>Summary!$B$2</f>
        <v>AUD</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55000000000000004">
      <c r="A11" s="11">
        <v>7060</v>
      </c>
      <c r="B11" s="62" t="s">
        <v>86</v>
      </c>
      <c r="C11" s="10"/>
      <c r="D11" s="10"/>
      <c r="E11" s="10"/>
      <c r="F11" s="10"/>
      <c r="G11" s="10"/>
      <c r="H11" s="10"/>
      <c r="I11" s="10"/>
      <c r="J11" s="10">
        <v>700</v>
      </c>
      <c r="K11" s="10">
        <v>1100</v>
      </c>
      <c r="L11" s="10"/>
      <c r="M11" s="10"/>
      <c r="N11" s="10"/>
      <c r="O11" s="4">
        <f t="shared" si="0"/>
        <v>1800</v>
      </c>
      <c r="AA11" s="7" t="s">
        <v>190</v>
      </c>
      <c r="AB11" s="7" t="str">
        <f t="shared" si="1"/>
        <v>7060-000000</v>
      </c>
      <c r="AC11" s="7">
        <v>951</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700</v>
      </c>
      <c r="AQ11" s="7">
        <f t="shared" si="3"/>
        <v>1100</v>
      </c>
      <c r="AR11" s="7">
        <f t="shared" si="3"/>
        <v>0</v>
      </c>
      <c r="AS11" s="7">
        <f t="shared" si="3"/>
        <v>0</v>
      </c>
      <c r="AT11" s="7">
        <f t="shared" si="3"/>
        <v>0</v>
      </c>
    </row>
    <row r="12" spans="1:46" ht="21.75" customHeight="1" x14ac:dyDescent="0.55000000000000004">
      <c r="A12" s="11">
        <v>7062</v>
      </c>
      <c r="B12" s="62" t="s">
        <v>88</v>
      </c>
      <c r="C12" s="10">
        <f>69</f>
        <v>69</v>
      </c>
      <c r="D12" s="10">
        <f>69</f>
        <v>69</v>
      </c>
      <c r="E12" s="10">
        <f>69</f>
        <v>69</v>
      </c>
      <c r="F12" s="10">
        <f>69</f>
        <v>69</v>
      </c>
      <c r="G12" s="10">
        <f>69</f>
        <v>69</v>
      </c>
      <c r="H12" s="10">
        <f>69</f>
        <v>69</v>
      </c>
      <c r="I12" s="10">
        <f>69</f>
        <v>69</v>
      </c>
      <c r="J12" s="10">
        <f>69</f>
        <v>69</v>
      </c>
      <c r="K12" s="10">
        <f>69</f>
        <v>69</v>
      </c>
      <c r="L12" s="10">
        <f>69</f>
        <v>69</v>
      </c>
      <c r="M12" s="10">
        <f>69</f>
        <v>69</v>
      </c>
      <c r="N12" s="10">
        <f>69</f>
        <v>69</v>
      </c>
      <c r="O12" s="4">
        <f t="shared" si="0"/>
        <v>828</v>
      </c>
      <c r="AA12" s="7" t="s">
        <v>190</v>
      </c>
      <c r="AB12" s="7" t="str">
        <f t="shared" si="1"/>
        <v>7062-000000</v>
      </c>
      <c r="AC12" s="7">
        <v>951</v>
      </c>
      <c r="AD12" s="7" t="str">
        <f t="shared" si="2"/>
        <v>069</v>
      </c>
      <c r="AG12" s="7">
        <v>110</v>
      </c>
      <c r="AH12" s="7" t="str">
        <f>Summary!$B$2</f>
        <v>AUD</v>
      </c>
      <c r="AI12" s="7">
        <f t="shared" si="3"/>
        <v>69</v>
      </c>
      <c r="AJ12" s="7">
        <f t="shared" si="3"/>
        <v>69</v>
      </c>
      <c r="AK12" s="7">
        <f t="shared" si="3"/>
        <v>69</v>
      </c>
      <c r="AL12" s="7">
        <f t="shared" si="3"/>
        <v>69</v>
      </c>
      <c r="AM12" s="7">
        <f t="shared" si="3"/>
        <v>69</v>
      </c>
      <c r="AN12" s="7">
        <f t="shared" si="3"/>
        <v>69</v>
      </c>
      <c r="AO12" s="7">
        <f t="shared" si="3"/>
        <v>69</v>
      </c>
      <c r="AP12" s="7">
        <f t="shared" si="3"/>
        <v>69</v>
      </c>
      <c r="AQ12" s="7">
        <f t="shared" si="3"/>
        <v>69</v>
      </c>
      <c r="AR12" s="7">
        <f t="shared" si="3"/>
        <v>69</v>
      </c>
      <c r="AS12" s="7">
        <f t="shared" si="3"/>
        <v>69</v>
      </c>
      <c r="AT12" s="7">
        <f t="shared" si="3"/>
        <v>69</v>
      </c>
    </row>
    <row r="13" spans="1:46" ht="21.75" customHeight="1" x14ac:dyDescent="0.55000000000000004">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55000000000000004">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55000000000000004">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55000000000000004">
      <c r="A16" s="11">
        <v>7072</v>
      </c>
      <c r="B16" s="62" t="s">
        <v>392</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069</v>
      </c>
      <c r="AG16" s="7">
        <v>110</v>
      </c>
      <c r="AH16" s="7" t="str">
        <f>Summary!$B$2</f>
        <v>AUD</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55000000000000004">
      <c r="A17" s="61" t="s">
        <v>345</v>
      </c>
      <c r="B17" s="63"/>
      <c r="C17" s="64">
        <f>SUM(C10:C16)</f>
        <v>69</v>
      </c>
      <c r="D17" s="64">
        <f t="shared" ref="D17:N17" si="17">SUM(D10:D16)</f>
        <v>69</v>
      </c>
      <c r="E17" s="64">
        <f t="shared" si="17"/>
        <v>69</v>
      </c>
      <c r="F17" s="64">
        <f t="shared" si="17"/>
        <v>69</v>
      </c>
      <c r="G17" s="64">
        <f t="shared" si="17"/>
        <v>69</v>
      </c>
      <c r="H17" s="64">
        <f t="shared" si="17"/>
        <v>69</v>
      </c>
      <c r="I17" s="64">
        <f t="shared" si="17"/>
        <v>69</v>
      </c>
      <c r="J17" s="64">
        <f t="shared" si="17"/>
        <v>769</v>
      </c>
      <c r="K17" s="64">
        <f t="shared" si="17"/>
        <v>1169</v>
      </c>
      <c r="L17" s="64">
        <f t="shared" si="17"/>
        <v>69</v>
      </c>
      <c r="M17" s="64">
        <f t="shared" si="17"/>
        <v>69</v>
      </c>
      <c r="N17" s="64">
        <f t="shared" si="17"/>
        <v>69</v>
      </c>
      <c r="O17" s="64">
        <f>SUM(O10:O16)</f>
        <v>2628</v>
      </c>
    </row>
    <row r="18" spans="1:46" ht="21.75" customHeight="1" x14ac:dyDescent="0.6">
      <c r="A18" s="3"/>
      <c r="B18" s="63"/>
      <c r="C18" s="4"/>
      <c r="D18" s="4"/>
      <c r="E18" s="4"/>
      <c r="F18" s="4"/>
      <c r="G18" s="4"/>
      <c r="H18" s="4"/>
      <c r="I18" s="4"/>
      <c r="J18" s="4"/>
      <c r="K18" s="4"/>
      <c r="L18" s="4"/>
      <c r="M18" s="4"/>
      <c r="N18" s="4"/>
      <c r="O18" s="4"/>
    </row>
    <row r="19" spans="1:46" ht="21.75" customHeight="1" x14ac:dyDescent="0.55000000000000004">
      <c r="A19" s="61" t="s">
        <v>266</v>
      </c>
      <c r="B19" s="63"/>
      <c r="C19" s="4"/>
      <c r="D19" s="4"/>
      <c r="E19" s="4"/>
      <c r="F19" s="4"/>
      <c r="G19" s="4"/>
      <c r="H19" s="4"/>
      <c r="I19" s="4"/>
      <c r="J19" s="4"/>
      <c r="K19" s="4"/>
      <c r="L19" s="4"/>
      <c r="M19" s="4"/>
      <c r="N19" s="4"/>
      <c r="O19" s="4"/>
    </row>
    <row r="20" spans="1:46" ht="21.75" customHeight="1" x14ac:dyDescent="0.55000000000000004">
      <c r="A20" s="11">
        <v>7056</v>
      </c>
      <c r="B20" s="62" t="s">
        <v>82</v>
      </c>
      <c r="C20" s="10"/>
      <c r="D20" s="10"/>
      <c r="E20" s="10"/>
      <c r="F20" s="10"/>
      <c r="G20" s="10"/>
      <c r="H20" s="10"/>
      <c r="I20" s="10"/>
      <c r="J20" s="10"/>
      <c r="K20" s="10"/>
      <c r="L20" s="10"/>
      <c r="M20" s="10"/>
      <c r="N20" s="10"/>
      <c r="O20" s="4">
        <f>SUM(C20:N20)</f>
        <v>0</v>
      </c>
      <c r="AA20" s="7" t="s">
        <v>190</v>
      </c>
      <c r="AB20" s="7" t="str">
        <f t="shared" ref="AB20:AB25" si="18">IF(A20="","",A20&amp;"-000000")</f>
        <v>7056-000000</v>
      </c>
      <c r="AC20" s="7">
        <v>952</v>
      </c>
      <c r="AD20" s="7" t="str">
        <f t="shared" ref="AD20:AD26" si="19">IF(LEN($O$1)=3,$O$1,IF(LEN($O$1)=2,0&amp;$O$1,IF(LEN($O$1)=1,0&amp;0&amp;$O$1,"ERROR")))</f>
        <v>069</v>
      </c>
      <c r="AG20" s="7">
        <v>110</v>
      </c>
      <c r="AH20" s="7" t="str">
        <f>Summary!$B$2</f>
        <v>AUD</v>
      </c>
      <c r="AI20" s="7">
        <f t="shared" ref="AI20:AT25" si="20">IF(C20="",0,C20)</f>
        <v>0</v>
      </c>
      <c r="AJ20" s="7">
        <f t="shared" si="20"/>
        <v>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55000000000000004">
      <c r="A21" s="11">
        <v>7060</v>
      </c>
      <c r="B21" s="62" t="s">
        <v>86</v>
      </c>
      <c r="C21" s="10"/>
      <c r="D21" s="10"/>
      <c r="E21" s="10"/>
      <c r="F21" s="10"/>
      <c r="G21" s="10"/>
      <c r="H21" s="10"/>
      <c r="I21" s="10"/>
      <c r="J21" s="10"/>
      <c r="K21" s="10">
        <v>1100</v>
      </c>
      <c r="L21" s="10"/>
      <c r="M21" s="10"/>
      <c r="N21" s="10"/>
      <c r="O21" s="4">
        <f t="shared" ref="O21:O26" si="21">SUM(C21:N21)</f>
        <v>1100</v>
      </c>
      <c r="AA21" s="7" t="s">
        <v>190</v>
      </c>
      <c r="AB21" s="7" t="str">
        <f t="shared" si="18"/>
        <v>7060-000000</v>
      </c>
      <c r="AC21" s="7">
        <v>952</v>
      </c>
      <c r="AD21" s="7" t="str">
        <f t="shared" si="19"/>
        <v>069</v>
      </c>
      <c r="AG21" s="7">
        <v>110</v>
      </c>
      <c r="AH21" s="7" t="str">
        <f>Summary!$B$2</f>
        <v>AUD</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1100</v>
      </c>
      <c r="AR21" s="7">
        <f t="shared" si="20"/>
        <v>0</v>
      </c>
      <c r="AS21" s="7">
        <f t="shared" si="20"/>
        <v>0</v>
      </c>
      <c r="AT21" s="7">
        <f t="shared" si="20"/>
        <v>0</v>
      </c>
    </row>
    <row r="22" spans="1:46" ht="21.75" customHeight="1" x14ac:dyDescent="0.55000000000000004">
      <c r="A22" s="11">
        <v>7062</v>
      </c>
      <c r="B22" s="62" t="s">
        <v>88</v>
      </c>
      <c r="C22" s="10">
        <f>69</f>
        <v>69</v>
      </c>
      <c r="D22" s="10">
        <f>69</f>
        <v>69</v>
      </c>
      <c r="E22" s="10">
        <f>69</f>
        <v>69</v>
      </c>
      <c r="F22" s="10">
        <f>69</f>
        <v>69</v>
      </c>
      <c r="G22" s="10">
        <f>69</f>
        <v>69</v>
      </c>
      <c r="H22" s="10">
        <f>69</f>
        <v>69</v>
      </c>
      <c r="I22" s="10">
        <f>69</f>
        <v>69</v>
      </c>
      <c r="J22" s="10">
        <f>69</f>
        <v>69</v>
      </c>
      <c r="K22" s="10">
        <f>69</f>
        <v>69</v>
      </c>
      <c r="L22" s="10">
        <f>69</f>
        <v>69</v>
      </c>
      <c r="M22" s="10">
        <f>69</f>
        <v>69</v>
      </c>
      <c r="N22" s="10">
        <f>69</f>
        <v>69</v>
      </c>
      <c r="O22" s="4">
        <f t="shared" si="21"/>
        <v>828</v>
      </c>
      <c r="AA22" s="7" t="s">
        <v>190</v>
      </c>
      <c r="AB22" s="7" t="str">
        <f t="shared" si="18"/>
        <v>7062-000000</v>
      </c>
      <c r="AC22" s="7">
        <v>952</v>
      </c>
      <c r="AD22" s="7" t="str">
        <f t="shared" si="19"/>
        <v>069</v>
      </c>
      <c r="AG22" s="7">
        <v>110</v>
      </c>
      <c r="AH22" s="7" t="str">
        <f>Summary!$B$2</f>
        <v>AUD</v>
      </c>
      <c r="AI22" s="7">
        <f t="shared" si="20"/>
        <v>69</v>
      </c>
      <c r="AJ22" s="7">
        <f t="shared" si="20"/>
        <v>69</v>
      </c>
      <c r="AK22" s="7">
        <f t="shared" si="20"/>
        <v>69</v>
      </c>
      <c r="AL22" s="7">
        <f t="shared" si="20"/>
        <v>69</v>
      </c>
      <c r="AM22" s="7">
        <f t="shared" si="20"/>
        <v>69</v>
      </c>
      <c r="AN22" s="7">
        <f t="shared" si="20"/>
        <v>69</v>
      </c>
      <c r="AO22" s="7">
        <f t="shared" si="20"/>
        <v>69</v>
      </c>
      <c r="AP22" s="7">
        <f t="shared" si="20"/>
        <v>69</v>
      </c>
      <c r="AQ22" s="7">
        <f t="shared" si="20"/>
        <v>69</v>
      </c>
      <c r="AR22" s="7">
        <f t="shared" si="20"/>
        <v>69</v>
      </c>
      <c r="AS22" s="7">
        <f t="shared" si="20"/>
        <v>69</v>
      </c>
      <c r="AT22" s="7">
        <f t="shared" si="20"/>
        <v>69</v>
      </c>
    </row>
    <row r="23" spans="1:46" ht="21.75" customHeight="1" x14ac:dyDescent="0.55000000000000004">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069</v>
      </c>
      <c r="AG23" s="7">
        <v>110</v>
      </c>
      <c r="AH23" s="7" t="str">
        <f>Summary!$B$2</f>
        <v>AUD</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55000000000000004">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069</v>
      </c>
      <c r="AG24" s="7">
        <v>110</v>
      </c>
      <c r="AH24" s="7" t="str">
        <f>Summary!$B$2</f>
        <v>AUD</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55000000000000004">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069</v>
      </c>
      <c r="AG25" s="7">
        <v>110</v>
      </c>
      <c r="AH25" s="7" t="str">
        <f>Summary!$B$2</f>
        <v>AUD</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55000000000000004">
      <c r="A26" s="11">
        <v>7072</v>
      </c>
      <c r="B26" s="62" t="s">
        <v>392</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069</v>
      </c>
      <c r="AG26" s="7">
        <v>110</v>
      </c>
      <c r="AH26" s="7" t="str">
        <f>Summary!$B$2</f>
        <v>AUD</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55000000000000004">
      <c r="A27" s="61" t="s">
        <v>346</v>
      </c>
      <c r="B27" s="62"/>
      <c r="C27" s="64">
        <f>SUM(C20:C26)</f>
        <v>69</v>
      </c>
      <c r="D27" s="64">
        <f t="shared" ref="D27:N27" si="35">SUM(D20:D26)</f>
        <v>69</v>
      </c>
      <c r="E27" s="64">
        <f t="shared" si="35"/>
        <v>69</v>
      </c>
      <c r="F27" s="64">
        <f t="shared" si="35"/>
        <v>69</v>
      </c>
      <c r="G27" s="64">
        <f t="shared" si="35"/>
        <v>69</v>
      </c>
      <c r="H27" s="64">
        <f t="shared" si="35"/>
        <v>69</v>
      </c>
      <c r="I27" s="64">
        <f t="shared" si="35"/>
        <v>69</v>
      </c>
      <c r="J27" s="64">
        <f t="shared" si="35"/>
        <v>69</v>
      </c>
      <c r="K27" s="64">
        <f t="shared" si="35"/>
        <v>1169</v>
      </c>
      <c r="L27" s="64">
        <f t="shared" si="35"/>
        <v>69</v>
      </c>
      <c r="M27" s="64">
        <f t="shared" si="35"/>
        <v>69</v>
      </c>
      <c r="N27" s="64">
        <f t="shared" si="35"/>
        <v>69</v>
      </c>
      <c r="O27" s="64">
        <f>SUM(O20:O26)</f>
        <v>1928</v>
      </c>
    </row>
    <row r="28" spans="1:46" ht="21.75" customHeight="1" x14ac:dyDescent="0.55000000000000004">
      <c r="A28" s="11"/>
      <c r="B28" s="62"/>
      <c r="C28" s="4"/>
      <c r="D28" s="4"/>
      <c r="E28" s="4"/>
      <c r="F28" s="4"/>
      <c r="G28" s="4"/>
      <c r="H28" s="4"/>
      <c r="I28" s="4"/>
      <c r="J28" s="4"/>
      <c r="K28" s="4"/>
      <c r="L28" s="4"/>
      <c r="M28" s="4"/>
      <c r="N28" s="4"/>
      <c r="O28" s="4"/>
    </row>
    <row r="29" spans="1:46" ht="21.75" customHeight="1" x14ac:dyDescent="0.55000000000000004">
      <c r="A29" s="61" t="s">
        <v>265</v>
      </c>
      <c r="B29" s="63"/>
      <c r="C29" s="4"/>
      <c r="D29" s="4"/>
      <c r="E29" s="4"/>
      <c r="F29" s="4"/>
      <c r="G29" s="4"/>
      <c r="H29" s="4"/>
      <c r="I29" s="4"/>
      <c r="J29" s="4"/>
      <c r="K29" s="4"/>
      <c r="L29" s="4"/>
      <c r="M29" s="4"/>
      <c r="N29" s="4"/>
      <c r="O29" s="4"/>
    </row>
    <row r="30" spans="1:46" ht="21.75" customHeight="1" x14ac:dyDescent="0.55000000000000004">
      <c r="A30" s="11">
        <v>7056</v>
      </c>
      <c r="B30" s="62" t="s">
        <v>82</v>
      </c>
      <c r="C30" s="10"/>
      <c r="D30" s="10"/>
      <c r="E30" s="10"/>
      <c r="F30" s="10"/>
      <c r="G30" s="10"/>
      <c r="H30" s="10"/>
      <c r="I30" s="10"/>
      <c r="J30" s="10"/>
      <c r="K30" s="10"/>
      <c r="L30" s="10"/>
      <c r="M30" s="10"/>
      <c r="N30" s="10"/>
      <c r="O30" s="4">
        <f>SUM(C30:N30)</f>
        <v>0</v>
      </c>
      <c r="AA30" s="7" t="s">
        <v>190</v>
      </c>
      <c r="AB30" s="7" t="str">
        <f t="shared" ref="AB30:AB35" si="36">IF(A30="","",A30&amp;"-000000")</f>
        <v>7056-000000</v>
      </c>
      <c r="AC30" s="7">
        <v>953</v>
      </c>
      <c r="AD30" s="7" t="str">
        <f t="shared" ref="AD30:AD36" si="37">IF(LEN($O$1)=3,$O$1,IF(LEN($O$1)=2,0&amp;$O$1,IF(LEN($O$1)=1,0&amp;0&amp;$O$1,"ERROR")))</f>
        <v>069</v>
      </c>
      <c r="AG30" s="7">
        <v>110</v>
      </c>
      <c r="AH30" s="7" t="str">
        <f>Summary!$B$2</f>
        <v>AUD</v>
      </c>
      <c r="AI30" s="7">
        <f t="shared" ref="AI30:AT35" si="38">IF(C30="",0,C30)</f>
        <v>0</v>
      </c>
      <c r="AJ30" s="7">
        <f t="shared" si="38"/>
        <v>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55000000000000004">
      <c r="A31" s="11">
        <v>7060</v>
      </c>
      <c r="B31" s="62" t="s">
        <v>86</v>
      </c>
      <c r="C31" s="10"/>
      <c r="D31" s="10"/>
      <c r="E31" s="10"/>
      <c r="F31" s="10"/>
      <c r="G31" s="10"/>
      <c r="H31" s="10"/>
      <c r="I31" s="10"/>
      <c r="J31" s="10"/>
      <c r="K31" s="10">
        <v>1100</v>
      </c>
      <c r="L31" s="10"/>
      <c r="M31" s="10"/>
      <c r="N31" s="10"/>
      <c r="O31" s="4">
        <f t="shared" ref="O31:O36" si="39">SUM(C31:N31)</f>
        <v>1100</v>
      </c>
      <c r="AA31" s="7" t="s">
        <v>190</v>
      </c>
      <c r="AB31" s="7" t="str">
        <f t="shared" si="36"/>
        <v>7060-000000</v>
      </c>
      <c r="AC31" s="7">
        <v>953</v>
      </c>
      <c r="AD31" s="7" t="str">
        <f t="shared" si="37"/>
        <v>069</v>
      </c>
      <c r="AG31" s="7">
        <v>110</v>
      </c>
      <c r="AH31" s="7" t="str">
        <f>Summary!$B$2</f>
        <v>AUD</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1100</v>
      </c>
      <c r="AR31" s="7">
        <f t="shared" si="38"/>
        <v>0</v>
      </c>
      <c r="AS31" s="7">
        <f t="shared" si="38"/>
        <v>0</v>
      </c>
      <c r="AT31" s="7">
        <f t="shared" si="38"/>
        <v>0</v>
      </c>
    </row>
    <row r="32" spans="1:46" ht="21.75" customHeight="1" x14ac:dyDescent="0.55000000000000004">
      <c r="A32" s="11">
        <v>7062</v>
      </c>
      <c r="B32" s="62" t="s">
        <v>88</v>
      </c>
      <c r="C32" s="10">
        <f>69</f>
        <v>69</v>
      </c>
      <c r="D32" s="10">
        <v>70</v>
      </c>
      <c r="E32" s="10">
        <f>69</f>
        <v>69</v>
      </c>
      <c r="F32" s="10">
        <f>69</f>
        <v>69</v>
      </c>
      <c r="G32" s="10">
        <f>69</f>
        <v>69</v>
      </c>
      <c r="H32" s="10">
        <f>69</f>
        <v>69</v>
      </c>
      <c r="I32" s="10">
        <f>69</f>
        <v>69</v>
      </c>
      <c r="J32" s="10">
        <f>69</f>
        <v>69</v>
      </c>
      <c r="K32" s="10">
        <f>69</f>
        <v>69</v>
      </c>
      <c r="L32" s="10">
        <f>69</f>
        <v>69</v>
      </c>
      <c r="M32" s="10">
        <f>69</f>
        <v>69</v>
      </c>
      <c r="N32" s="10">
        <f>69</f>
        <v>69</v>
      </c>
      <c r="O32" s="4">
        <f t="shared" si="39"/>
        <v>829</v>
      </c>
      <c r="AA32" s="7" t="s">
        <v>190</v>
      </c>
      <c r="AB32" s="7" t="str">
        <f t="shared" si="36"/>
        <v>7062-000000</v>
      </c>
      <c r="AC32" s="7">
        <v>953</v>
      </c>
      <c r="AD32" s="7" t="str">
        <f t="shared" si="37"/>
        <v>069</v>
      </c>
      <c r="AG32" s="7">
        <v>110</v>
      </c>
      <c r="AH32" s="7" t="str">
        <f>Summary!$B$2</f>
        <v>AUD</v>
      </c>
      <c r="AI32" s="7">
        <f t="shared" si="38"/>
        <v>69</v>
      </c>
      <c r="AJ32" s="7">
        <f t="shared" si="38"/>
        <v>70</v>
      </c>
      <c r="AK32" s="7">
        <f t="shared" si="38"/>
        <v>69</v>
      </c>
      <c r="AL32" s="7">
        <f t="shared" si="38"/>
        <v>69</v>
      </c>
      <c r="AM32" s="7">
        <f t="shared" si="38"/>
        <v>69</v>
      </c>
      <c r="AN32" s="7">
        <f t="shared" si="38"/>
        <v>69</v>
      </c>
      <c r="AO32" s="7">
        <f t="shared" si="38"/>
        <v>69</v>
      </c>
      <c r="AP32" s="7">
        <f t="shared" si="38"/>
        <v>69</v>
      </c>
      <c r="AQ32" s="7">
        <f t="shared" si="38"/>
        <v>69</v>
      </c>
      <c r="AR32" s="7">
        <f t="shared" si="38"/>
        <v>69</v>
      </c>
      <c r="AS32" s="7">
        <f t="shared" si="38"/>
        <v>69</v>
      </c>
      <c r="AT32" s="7">
        <f t="shared" si="38"/>
        <v>69</v>
      </c>
    </row>
    <row r="33" spans="1:46" ht="21.75" customHeight="1" x14ac:dyDescent="0.55000000000000004">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069</v>
      </c>
      <c r="AG33" s="7">
        <v>110</v>
      </c>
      <c r="AH33" s="7" t="str">
        <f>Summary!$B$2</f>
        <v>AUD</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55000000000000004">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069</v>
      </c>
      <c r="AG34" s="7">
        <v>110</v>
      </c>
      <c r="AH34" s="7" t="str">
        <f>Summary!$B$2</f>
        <v>AUD</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55000000000000004">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069</v>
      </c>
      <c r="AG35" s="7">
        <v>110</v>
      </c>
      <c r="AH35" s="7" t="str">
        <f>Summary!$B$2</f>
        <v>AUD</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55000000000000004">
      <c r="A36" s="11">
        <v>7072</v>
      </c>
      <c r="B36" s="62" t="s">
        <v>392</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069</v>
      </c>
      <c r="AG36" s="7">
        <v>110</v>
      </c>
      <c r="AH36" s="7" t="str">
        <f>Summary!$B$2</f>
        <v>AUD</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55000000000000004">
      <c r="A37" s="61" t="s">
        <v>347</v>
      </c>
      <c r="B37" s="62"/>
      <c r="C37" s="64">
        <f>SUM(C30:C36)</f>
        <v>69</v>
      </c>
      <c r="D37" s="64">
        <f t="shared" ref="D37:N37" si="53">SUM(D30:D36)</f>
        <v>70</v>
      </c>
      <c r="E37" s="64">
        <f t="shared" si="53"/>
        <v>69</v>
      </c>
      <c r="F37" s="64">
        <f t="shared" si="53"/>
        <v>69</v>
      </c>
      <c r="G37" s="64">
        <f t="shared" si="53"/>
        <v>69</v>
      </c>
      <c r="H37" s="64">
        <f t="shared" si="53"/>
        <v>69</v>
      </c>
      <c r="I37" s="64">
        <f t="shared" si="53"/>
        <v>69</v>
      </c>
      <c r="J37" s="64">
        <f t="shared" si="53"/>
        <v>69</v>
      </c>
      <c r="K37" s="64">
        <f t="shared" si="53"/>
        <v>1169</v>
      </c>
      <c r="L37" s="64">
        <f t="shared" si="53"/>
        <v>69</v>
      </c>
      <c r="M37" s="64">
        <f t="shared" si="53"/>
        <v>69</v>
      </c>
      <c r="N37" s="64">
        <f t="shared" si="53"/>
        <v>69</v>
      </c>
      <c r="O37" s="64">
        <f>SUM(O30:O36)</f>
        <v>1929</v>
      </c>
    </row>
    <row r="38" spans="1:46" ht="21.75" customHeight="1" x14ac:dyDescent="0.55000000000000004">
      <c r="A38" s="11"/>
      <c r="B38" s="62"/>
      <c r="C38" s="4"/>
      <c r="D38" s="4"/>
      <c r="E38" s="4"/>
      <c r="F38" s="4"/>
      <c r="G38" s="4"/>
      <c r="H38" s="4"/>
      <c r="I38" s="4"/>
      <c r="J38" s="4"/>
      <c r="K38" s="4"/>
      <c r="L38" s="4"/>
      <c r="M38" s="4"/>
      <c r="N38" s="4"/>
      <c r="O38" s="4"/>
    </row>
    <row r="39" spans="1:46" ht="21.75" customHeight="1" x14ac:dyDescent="0.55000000000000004">
      <c r="A39" s="61" t="s">
        <v>267</v>
      </c>
      <c r="B39" s="63"/>
      <c r="C39" s="4"/>
      <c r="D39" s="4"/>
      <c r="E39" s="4"/>
      <c r="F39" s="4"/>
      <c r="G39" s="4"/>
      <c r="H39" s="4"/>
      <c r="I39" s="4"/>
      <c r="J39" s="4"/>
      <c r="K39" s="4"/>
      <c r="L39" s="4"/>
      <c r="M39" s="4"/>
      <c r="N39" s="4"/>
      <c r="O39" s="4"/>
    </row>
    <row r="40" spans="1:46" ht="21.75" customHeight="1" x14ac:dyDescent="0.55000000000000004">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069</v>
      </c>
      <c r="AG40" s="7">
        <v>110</v>
      </c>
      <c r="AH40" s="7" t="str">
        <f>Summary!$B$2</f>
        <v>AUD</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55000000000000004">
      <c r="A41" s="11">
        <v>7062</v>
      </c>
      <c r="B41" s="62" t="s">
        <v>88</v>
      </c>
      <c r="C41" s="10"/>
      <c r="D41" s="10"/>
      <c r="E41" s="10"/>
      <c r="F41" s="10"/>
      <c r="G41" s="10"/>
      <c r="H41" s="10"/>
      <c r="I41" s="10"/>
      <c r="J41" s="10"/>
      <c r="K41" s="10"/>
      <c r="L41" s="10"/>
      <c r="M41" s="10"/>
      <c r="N41" s="10"/>
      <c r="O41" s="4">
        <f t="shared" si="54"/>
        <v>0</v>
      </c>
      <c r="AA41" s="7" t="s">
        <v>190</v>
      </c>
      <c r="AB41" s="7" t="str">
        <f t="shared" si="55"/>
        <v>7062-000000</v>
      </c>
      <c r="AC41" s="7">
        <v>954</v>
      </c>
      <c r="AD41" s="7" t="str">
        <f t="shared" si="56"/>
        <v>069</v>
      </c>
      <c r="AG41" s="7">
        <v>110</v>
      </c>
      <c r="AH41" s="7" t="str">
        <f>Summary!$B$2</f>
        <v>AUD</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55000000000000004">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069</v>
      </c>
      <c r="AG42" s="7">
        <v>110</v>
      </c>
      <c r="AH42" s="7" t="str">
        <f>Summary!$B$2</f>
        <v>AUD</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55000000000000004">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069</v>
      </c>
      <c r="AG43" s="7">
        <v>110</v>
      </c>
      <c r="AH43" s="7" t="str">
        <f>Summary!$B$2</f>
        <v>AUD</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55000000000000004">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069</v>
      </c>
      <c r="AG44" s="7">
        <v>110</v>
      </c>
      <c r="AH44" s="7" t="str">
        <f>Summary!$B$2</f>
        <v>AUD</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55000000000000004">
      <c r="A45" s="11">
        <v>7072</v>
      </c>
      <c r="B45" s="62" t="s">
        <v>392</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069</v>
      </c>
      <c r="AG45" s="7">
        <v>110</v>
      </c>
      <c r="AH45" s="7" t="str">
        <f>Summary!$B$2</f>
        <v>AUD</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55000000000000004">
      <c r="A46" s="61" t="s">
        <v>348</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0</v>
      </c>
      <c r="M46" s="64">
        <f t="shared" si="71"/>
        <v>0</v>
      </c>
      <c r="N46" s="64">
        <f t="shared" si="71"/>
        <v>0</v>
      </c>
      <c r="O46" s="64">
        <f>SUM(O40:O45)</f>
        <v>0</v>
      </c>
    </row>
    <row r="47" spans="1:46" ht="21.75" customHeight="1" x14ac:dyDescent="0.55000000000000004">
      <c r="A47" s="11"/>
      <c r="B47" s="62"/>
      <c r="C47" s="65"/>
      <c r="D47" s="65"/>
      <c r="E47" s="65"/>
      <c r="F47" s="65"/>
      <c r="G47" s="65"/>
      <c r="H47" s="65"/>
      <c r="I47" s="65"/>
      <c r="J47" s="65"/>
      <c r="K47" s="65"/>
      <c r="L47" s="65"/>
      <c r="M47" s="65"/>
      <c r="N47" s="65"/>
      <c r="O47" s="65"/>
    </row>
    <row r="48" spans="1:46" ht="21.75" customHeight="1" x14ac:dyDescent="0.55000000000000004">
      <c r="A48" s="61" t="s">
        <v>269</v>
      </c>
      <c r="B48" s="63"/>
      <c r="C48" s="4"/>
      <c r="D48" s="4"/>
      <c r="E48" s="4"/>
      <c r="F48" s="4"/>
      <c r="G48" s="4"/>
      <c r="H48" s="4"/>
      <c r="I48" s="4"/>
      <c r="J48" s="4"/>
      <c r="K48" s="4"/>
      <c r="L48" s="4"/>
      <c r="M48" s="4"/>
      <c r="N48" s="4"/>
      <c r="O48" s="4"/>
    </row>
    <row r="49" spans="1:46" ht="21.75" customHeight="1" x14ac:dyDescent="0.55000000000000004">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069</v>
      </c>
      <c r="AG49" s="7">
        <v>110</v>
      </c>
      <c r="AH49" s="7" t="str">
        <f>Summary!$B$2</f>
        <v>AUD</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55000000000000004">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069</v>
      </c>
      <c r="AG50" s="7">
        <v>110</v>
      </c>
      <c r="AH50" s="7" t="str">
        <f>Summary!$B$2</f>
        <v>AUD</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55000000000000004">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069</v>
      </c>
      <c r="AG51" s="7">
        <v>110</v>
      </c>
      <c r="AH51" s="7" t="str">
        <f>Summary!$B$2</f>
        <v>AUD</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55000000000000004">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069</v>
      </c>
      <c r="AG52" s="7">
        <v>110</v>
      </c>
      <c r="AH52" s="7" t="str">
        <f>Summary!$B$2</f>
        <v>AUD</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55000000000000004">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069</v>
      </c>
      <c r="AG53" s="7">
        <v>110</v>
      </c>
      <c r="AH53" s="7" t="str">
        <f>Summary!$B$2</f>
        <v>AUD</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55000000000000004">
      <c r="A54" s="11">
        <v>7072</v>
      </c>
      <c r="B54" s="62" t="s">
        <v>392</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069</v>
      </c>
      <c r="AG54" s="7">
        <v>110</v>
      </c>
      <c r="AH54" s="7" t="str">
        <f>Summary!$B$2</f>
        <v>AUD</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55000000000000004">
      <c r="A55" s="61" t="s">
        <v>349</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55000000000000004">
      <c r="A56" s="11"/>
      <c r="B56" s="62"/>
      <c r="C56" s="4"/>
      <c r="D56" s="4"/>
      <c r="E56" s="4"/>
      <c r="F56" s="4"/>
      <c r="G56" s="4"/>
      <c r="H56" s="4"/>
      <c r="I56" s="4"/>
      <c r="J56" s="4"/>
      <c r="K56" s="4"/>
      <c r="L56" s="4"/>
      <c r="M56" s="4"/>
      <c r="N56" s="4"/>
      <c r="O56" s="4"/>
    </row>
    <row r="57" spans="1:46" ht="21.75" customHeight="1" x14ac:dyDescent="0.55000000000000004">
      <c r="A57" s="61" t="s">
        <v>270</v>
      </c>
      <c r="B57" s="63"/>
      <c r="C57" s="4"/>
      <c r="D57" s="4"/>
      <c r="E57" s="4"/>
      <c r="F57" s="4"/>
      <c r="G57" s="4"/>
      <c r="H57" s="4"/>
      <c r="I57" s="4"/>
      <c r="J57" s="4"/>
      <c r="K57" s="4"/>
      <c r="L57" s="4"/>
      <c r="M57" s="4"/>
      <c r="N57" s="4"/>
      <c r="O57" s="4"/>
    </row>
    <row r="58" spans="1:46" ht="21.75" customHeight="1" x14ac:dyDescent="0.55000000000000004">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069</v>
      </c>
      <c r="AG58" s="7">
        <v>110</v>
      </c>
      <c r="AH58" s="7" t="str">
        <f>Summary!$B$2</f>
        <v>AUD</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55000000000000004">
      <c r="A59" s="11">
        <v>7062</v>
      </c>
      <c r="B59" s="62" t="s">
        <v>88</v>
      </c>
      <c r="C59" s="10"/>
      <c r="D59" s="10"/>
      <c r="E59" s="10"/>
      <c r="F59" s="10"/>
      <c r="G59" s="10"/>
      <c r="H59" s="10"/>
      <c r="I59" s="10"/>
      <c r="J59" s="10"/>
      <c r="K59" s="10"/>
      <c r="L59" s="10"/>
      <c r="M59" s="10"/>
      <c r="N59" s="10"/>
      <c r="O59" s="4">
        <f t="shared" si="101"/>
        <v>0</v>
      </c>
      <c r="AA59" s="7" t="s">
        <v>190</v>
      </c>
      <c r="AB59" s="7" t="str">
        <f t="shared" si="102"/>
        <v>7062-000000</v>
      </c>
      <c r="AC59" s="7">
        <v>956</v>
      </c>
      <c r="AD59" s="7" t="str">
        <f t="shared" si="103"/>
        <v>069</v>
      </c>
      <c r="AG59" s="7">
        <v>110</v>
      </c>
      <c r="AH59" s="7" t="str">
        <f>Summary!$B$2</f>
        <v>AUD</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55000000000000004">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069</v>
      </c>
      <c r="AG60" s="7">
        <v>110</v>
      </c>
      <c r="AH60" s="7" t="str">
        <f>Summary!$B$2</f>
        <v>AUD</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55000000000000004">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069</v>
      </c>
      <c r="AG61" s="7">
        <v>110</v>
      </c>
      <c r="AH61" s="7" t="str">
        <f>Summary!$B$2</f>
        <v>AUD</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55000000000000004">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069</v>
      </c>
      <c r="AG62" s="7">
        <v>110</v>
      </c>
      <c r="AH62" s="7" t="str">
        <f>Summary!$B$2</f>
        <v>AUD</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55000000000000004">
      <c r="A63" s="11">
        <v>7072</v>
      </c>
      <c r="B63" s="62" t="s">
        <v>392</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069</v>
      </c>
      <c r="AG63" s="7">
        <v>110</v>
      </c>
      <c r="AH63" s="7" t="str">
        <f>Summary!$B$2</f>
        <v>AUD</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55000000000000004">
      <c r="A64" s="61" t="s">
        <v>350</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55000000000000004">
      <c r="A65" s="11"/>
      <c r="B65" s="62"/>
      <c r="C65" s="65"/>
      <c r="D65" s="65"/>
      <c r="E65" s="65"/>
      <c r="F65" s="65"/>
      <c r="G65" s="65"/>
      <c r="H65" s="65"/>
      <c r="I65" s="65"/>
      <c r="J65" s="65"/>
      <c r="K65" s="65"/>
      <c r="L65" s="65"/>
      <c r="M65" s="65"/>
      <c r="N65" s="65"/>
      <c r="O65" s="65"/>
    </row>
    <row r="66" spans="1:46" ht="21.75" customHeight="1" x14ac:dyDescent="0.55000000000000004">
      <c r="A66" s="61" t="s">
        <v>271</v>
      </c>
      <c r="B66" s="63"/>
      <c r="C66" s="4"/>
      <c r="D66" s="4"/>
      <c r="E66" s="4"/>
      <c r="F66" s="4"/>
      <c r="G66" s="4"/>
      <c r="H66" s="4"/>
      <c r="I66" s="4"/>
      <c r="J66" s="4"/>
      <c r="K66" s="4"/>
      <c r="L66" s="4"/>
      <c r="M66" s="4"/>
      <c r="N66" s="4"/>
      <c r="O66" s="4"/>
    </row>
    <row r="67" spans="1:46" ht="21.75" customHeight="1" x14ac:dyDescent="0.55000000000000004">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069</v>
      </c>
      <c r="AG67" s="7">
        <v>110</v>
      </c>
      <c r="AH67" s="7" t="str">
        <f>Summary!$B$2</f>
        <v>AUD</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55000000000000004">
      <c r="A68" s="11">
        <v>7062</v>
      </c>
      <c r="B68" s="62" t="s">
        <v>88</v>
      </c>
      <c r="C68" s="10"/>
      <c r="D68" s="10"/>
      <c r="E68" s="10"/>
      <c r="F68" s="10"/>
      <c r="G68" s="10"/>
      <c r="H68" s="10"/>
      <c r="I68" s="10"/>
      <c r="J68" s="10">
        <v>250</v>
      </c>
      <c r="K68" s="10"/>
      <c r="L68" s="10"/>
      <c r="M68" s="10"/>
      <c r="N68" s="10">
        <v>250</v>
      </c>
      <c r="O68" s="4">
        <f t="shared" si="130"/>
        <v>500</v>
      </c>
      <c r="AA68" s="7" t="s">
        <v>190</v>
      </c>
      <c r="AB68" s="7" t="str">
        <f t="shared" si="131"/>
        <v>7062-000000</v>
      </c>
      <c r="AC68" s="7">
        <v>957</v>
      </c>
      <c r="AD68" s="7" t="str">
        <f t="shared" si="132"/>
        <v>069</v>
      </c>
      <c r="AG68" s="7">
        <v>110</v>
      </c>
      <c r="AH68" s="7" t="str">
        <f>Summary!$B$2</f>
        <v>AUD</v>
      </c>
      <c r="AI68" s="7">
        <f t="shared" si="133"/>
        <v>0</v>
      </c>
      <c r="AJ68" s="7">
        <f t="shared" si="134"/>
        <v>0</v>
      </c>
      <c r="AK68" s="7">
        <f t="shared" si="135"/>
        <v>0</v>
      </c>
      <c r="AL68" s="7">
        <f t="shared" si="136"/>
        <v>0</v>
      </c>
      <c r="AM68" s="7">
        <f t="shared" si="137"/>
        <v>0</v>
      </c>
      <c r="AN68" s="7">
        <f t="shared" si="138"/>
        <v>0</v>
      </c>
      <c r="AO68" s="7">
        <f t="shared" si="139"/>
        <v>0</v>
      </c>
      <c r="AP68" s="7">
        <f t="shared" si="140"/>
        <v>250</v>
      </c>
      <c r="AQ68" s="7">
        <f t="shared" si="141"/>
        <v>0</v>
      </c>
      <c r="AR68" s="7">
        <f t="shared" si="142"/>
        <v>0</v>
      </c>
      <c r="AS68" s="7">
        <f t="shared" si="143"/>
        <v>0</v>
      </c>
      <c r="AT68" s="7">
        <f t="shared" si="144"/>
        <v>250</v>
      </c>
    </row>
    <row r="69" spans="1:46" ht="21.75" customHeight="1" x14ac:dyDescent="0.55000000000000004">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069</v>
      </c>
      <c r="AG69" s="7">
        <v>110</v>
      </c>
      <c r="AH69" s="7" t="str">
        <f>Summary!$B$2</f>
        <v>AUD</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55000000000000004">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069</v>
      </c>
      <c r="AG70" s="7">
        <v>110</v>
      </c>
      <c r="AH70" s="7" t="str">
        <f>Summary!$B$2</f>
        <v>AUD</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55000000000000004">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069</v>
      </c>
      <c r="AG71" s="7">
        <v>110</v>
      </c>
      <c r="AH71" s="7" t="str">
        <f>Summary!$B$2</f>
        <v>AUD</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55000000000000004">
      <c r="A72" s="11">
        <v>7072</v>
      </c>
      <c r="B72" s="62" t="s">
        <v>392</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069</v>
      </c>
      <c r="AG72" s="7">
        <v>110</v>
      </c>
      <c r="AH72" s="7" t="str">
        <f>Summary!$B$2</f>
        <v>AUD</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55000000000000004">
      <c r="A73" s="61" t="s">
        <v>351</v>
      </c>
      <c r="B73" s="63"/>
      <c r="C73" s="64">
        <f>SUM(C67:C72)</f>
        <v>0</v>
      </c>
      <c r="D73" s="64">
        <f t="shared" ref="D73:N73" si="158">SUM(D67:D72)</f>
        <v>0</v>
      </c>
      <c r="E73" s="64">
        <f t="shared" si="158"/>
        <v>0</v>
      </c>
      <c r="F73" s="64">
        <f t="shared" si="158"/>
        <v>0</v>
      </c>
      <c r="G73" s="64">
        <f t="shared" si="158"/>
        <v>0</v>
      </c>
      <c r="H73" s="64">
        <f t="shared" si="158"/>
        <v>0</v>
      </c>
      <c r="I73" s="64">
        <f t="shared" si="158"/>
        <v>0</v>
      </c>
      <c r="J73" s="64">
        <f t="shared" si="158"/>
        <v>250</v>
      </c>
      <c r="K73" s="64">
        <f t="shared" si="158"/>
        <v>0</v>
      </c>
      <c r="L73" s="64">
        <f t="shared" si="158"/>
        <v>0</v>
      </c>
      <c r="M73" s="64">
        <f t="shared" si="158"/>
        <v>0</v>
      </c>
      <c r="N73" s="64">
        <f t="shared" si="158"/>
        <v>250</v>
      </c>
      <c r="O73" s="64">
        <f>SUM(O67:O72)</f>
        <v>500</v>
      </c>
    </row>
    <row r="74" spans="1:46" ht="21.75" customHeight="1" x14ac:dyDescent="0.6">
      <c r="A74" s="3"/>
      <c r="B74" s="63"/>
      <c r="C74" s="4"/>
      <c r="D74" s="4"/>
      <c r="E74" s="4"/>
      <c r="F74" s="4"/>
      <c r="G74" s="4"/>
      <c r="H74" s="4"/>
      <c r="I74" s="4"/>
      <c r="J74" s="4"/>
      <c r="K74" s="4"/>
      <c r="L74" s="4"/>
      <c r="M74" s="4"/>
      <c r="N74" s="4"/>
      <c r="O74" s="4"/>
    </row>
    <row r="75" spans="1:46" ht="21.75" customHeight="1" x14ac:dyDescent="0.55000000000000004">
      <c r="A75" s="61" t="s">
        <v>272</v>
      </c>
      <c r="B75" s="63"/>
      <c r="C75" s="4"/>
      <c r="D75" s="4"/>
      <c r="E75" s="4"/>
      <c r="F75" s="4"/>
      <c r="G75" s="4"/>
      <c r="H75" s="4"/>
      <c r="I75" s="4"/>
      <c r="J75" s="4"/>
      <c r="K75" s="4"/>
      <c r="L75" s="4"/>
      <c r="M75" s="4"/>
      <c r="N75" s="4"/>
      <c r="O75" s="4"/>
    </row>
    <row r="76" spans="1:46" ht="21.75" customHeight="1" x14ac:dyDescent="0.55000000000000004">
      <c r="A76" s="11">
        <v>7060</v>
      </c>
      <c r="B76" s="62" t="s">
        <v>86</v>
      </c>
      <c r="C76" s="10"/>
      <c r="D76" s="10"/>
      <c r="E76" s="10"/>
      <c r="F76" s="10"/>
      <c r="G76" s="10"/>
      <c r="H76" s="10"/>
      <c r="I76" s="10"/>
      <c r="J76" s="10">
        <v>3000</v>
      </c>
      <c r="K76" s="10"/>
      <c r="L76" s="10"/>
      <c r="M76" s="10"/>
      <c r="N76" s="10">
        <v>3000</v>
      </c>
      <c r="O76" s="4">
        <f t="shared" ref="O76:O81" si="159">SUM(C76:N76)</f>
        <v>6000</v>
      </c>
      <c r="AA76" s="7" t="s">
        <v>190</v>
      </c>
      <c r="AB76" s="7" t="str">
        <f t="shared" ref="AB76:AB80" si="160">IF(A76="","",A76&amp;"-000000")</f>
        <v>7060-000000</v>
      </c>
      <c r="AC76" s="7">
        <v>958</v>
      </c>
      <c r="AD76" s="7" t="str">
        <f t="shared" ref="AD76:AD81" si="161">IF(LEN($O$1)=3,$O$1,IF(LEN($O$1)=2,0&amp;$O$1,IF(LEN($O$1)=1,0&amp;0&amp;$O$1,"ERROR")))</f>
        <v>069</v>
      </c>
      <c r="AG76" s="7">
        <v>110</v>
      </c>
      <c r="AH76" s="7" t="str">
        <f>Summary!$B$2</f>
        <v>AUD</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3000</v>
      </c>
      <c r="AQ76" s="7">
        <f t="shared" ref="AQ76:AQ80" si="170">IF(K76="",0,K76)</f>
        <v>0</v>
      </c>
      <c r="AR76" s="7">
        <f t="shared" ref="AR76:AR80" si="171">IF(L76="",0,L76)</f>
        <v>0</v>
      </c>
      <c r="AS76" s="7">
        <f t="shared" ref="AS76:AS80" si="172">IF(M76="",0,M76)</f>
        <v>0</v>
      </c>
      <c r="AT76" s="7">
        <f t="shared" ref="AT76:AT80" si="173">IF(N76="",0,N76)</f>
        <v>3000</v>
      </c>
    </row>
    <row r="77" spans="1:46" ht="21.75" customHeight="1" x14ac:dyDescent="0.55000000000000004">
      <c r="A77" s="11">
        <v>7062</v>
      </c>
      <c r="B77" s="62" t="s">
        <v>88</v>
      </c>
      <c r="C77" s="10"/>
      <c r="D77" s="10">
        <v>1000</v>
      </c>
      <c r="E77" s="10">
        <v>1000</v>
      </c>
      <c r="F77" s="10">
        <v>1500</v>
      </c>
      <c r="G77" s="10">
        <v>1500</v>
      </c>
      <c r="H77" s="10"/>
      <c r="I77" s="10"/>
      <c r="J77" s="10">
        <v>1250</v>
      </c>
      <c r="K77" s="10">
        <v>1000</v>
      </c>
      <c r="L77" s="10">
        <v>1500</v>
      </c>
      <c r="M77" s="10">
        <v>1500</v>
      </c>
      <c r="N77" s="10">
        <v>250</v>
      </c>
      <c r="O77" s="4">
        <f t="shared" si="159"/>
        <v>10500</v>
      </c>
      <c r="AA77" s="7" t="s">
        <v>190</v>
      </c>
      <c r="AB77" s="7" t="str">
        <f t="shared" si="160"/>
        <v>7062-000000</v>
      </c>
      <c r="AC77" s="7">
        <v>958</v>
      </c>
      <c r="AD77" s="7" t="str">
        <f t="shared" si="161"/>
        <v>069</v>
      </c>
      <c r="AG77" s="7">
        <v>110</v>
      </c>
      <c r="AH77" s="7" t="str">
        <f>Summary!$B$2</f>
        <v>AUD</v>
      </c>
      <c r="AI77" s="7">
        <f t="shared" si="162"/>
        <v>0</v>
      </c>
      <c r="AJ77" s="7">
        <f t="shared" si="163"/>
        <v>1000</v>
      </c>
      <c r="AK77" s="7">
        <f t="shared" si="164"/>
        <v>1000</v>
      </c>
      <c r="AL77" s="7">
        <f t="shared" si="165"/>
        <v>1500</v>
      </c>
      <c r="AM77" s="7">
        <f t="shared" si="166"/>
        <v>1500</v>
      </c>
      <c r="AN77" s="7">
        <f t="shared" si="167"/>
        <v>0</v>
      </c>
      <c r="AO77" s="7">
        <f t="shared" si="168"/>
        <v>0</v>
      </c>
      <c r="AP77" s="7">
        <f t="shared" si="169"/>
        <v>1250</v>
      </c>
      <c r="AQ77" s="7">
        <f t="shared" si="170"/>
        <v>1000</v>
      </c>
      <c r="AR77" s="7">
        <f t="shared" si="171"/>
        <v>1500</v>
      </c>
      <c r="AS77" s="7">
        <f t="shared" si="172"/>
        <v>1500</v>
      </c>
      <c r="AT77" s="7">
        <f t="shared" si="173"/>
        <v>250</v>
      </c>
    </row>
    <row r="78" spans="1:46" ht="21.75" customHeight="1" x14ac:dyDescent="0.55000000000000004">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069</v>
      </c>
      <c r="AG78" s="7">
        <v>110</v>
      </c>
      <c r="AH78" s="7" t="str">
        <f>Summary!$B$2</f>
        <v>AUD</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55000000000000004">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069</v>
      </c>
      <c r="AG79" s="7">
        <v>110</v>
      </c>
      <c r="AH79" s="7" t="str">
        <f>Summary!$B$2</f>
        <v>AUD</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55000000000000004">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069</v>
      </c>
      <c r="AG80" s="7">
        <v>110</v>
      </c>
      <c r="AH80" s="7" t="str">
        <f>Summary!$B$2</f>
        <v>AUD</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55000000000000004">
      <c r="A81" s="11">
        <v>7072</v>
      </c>
      <c r="B81" s="62" t="s">
        <v>392</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069</v>
      </c>
      <c r="AG81" s="7">
        <v>110</v>
      </c>
      <c r="AH81" s="7" t="str">
        <f>Summary!$B$2</f>
        <v>AUD</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55000000000000004">
      <c r="A82" s="61" t="s">
        <v>352</v>
      </c>
      <c r="B82" s="62"/>
      <c r="C82" s="64">
        <f>SUM(C76:C81)</f>
        <v>0</v>
      </c>
      <c r="D82" s="64">
        <f t="shared" ref="D82:N82" si="187">SUM(D76:D81)</f>
        <v>1000</v>
      </c>
      <c r="E82" s="64">
        <f t="shared" si="187"/>
        <v>1000</v>
      </c>
      <c r="F82" s="64">
        <f t="shared" si="187"/>
        <v>1500</v>
      </c>
      <c r="G82" s="64">
        <f t="shared" si="187"/>
        <v>1500</v>
      </c>
      <c r="H82" s="64">
        <f t="shared" si="187"/>
        <v>0</v>
      </c>
      <c r="I82" s="64">
        <f t="shared" si="187"/>
        <v>0</v>
      </c>
      <c r="J82" s="64">
        <f t="shared" si="187"/>
        <v>4250</v>
      </c>
      <c r="K82" s="64">
        <f t="shared" si="187"/>
        <v>1000</v>
      </c>
      <c r="L82" s="64">
        <f t="shared" si="187"/>
        <v>1500</v>
      </c>
      <c r="M82" s="64">
        <f t="shared" si="187"/>
        <v>1500</v>
      </c>
      <c r="N82" s="64">
        <f t="shared" si="187"/>
        <v>3250</v>
      </c>
      <c r="O82" s="64">
        <f>SUM(O76:O81)</f>
        <v>16500</v>
      </c>
    </row>
    <row r="83" spans="1:46" ht="21.75" customHeight="1" x14ac:dyDescent="0.55000000000000004">
      <c r="A83" s="11"/>
      <c r="B83" s="62"/>
      <c r="C83" s="4"/>
      <c r="D83" s="4"/>
      <c r="E83" s="4"/>
      <c r="F83" s="4"/>
      <c r="G83" s="4"/>
      <c r="H83" s="4"/>
      <c r="I83" s="4"/>
      <c r="J83" s="4"/>
      <c r="K83" s="4"/>
      <c r="L83" s="4"/>
      <c r="M83" s="4"/>
      <c r="N83" s="4"/>
      <c r="O83" s="4"/>
    </row>
    <row r="84" spans="1:46" ht="21.75" customHeight="1" x14ac:dyDescent="0.55000000000000004">
      <c r="A84" s="61" t="s">
        <v>318</v>
      </c>
      <c r="B84" s="63"/>
      <c r="C84" s="4"/>
      <c r="D84" s="4"/>
      <c r="E84" s="4"/>
      <c r="F84" s="4"/>
      <c r="G84" s="4"/>
      <c r="H84" s="4"/>
      <c r="I84" s="4"/>
      <c r="J84" s="4"/>
      <c r="K84" s="4"/>
      <c r="L84" s="4"/>
      <c r="M84" s="4"/>
      <c r="N84" s="4"/>
      <c r="O84" s="4"/>
    </row>
    <row r="85" spans="1:46" ht="21.75" customHeight="1" x14ac:dyDescent="0.55000000000000004">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069</v>
      </c>
      <c r="AG85" s="7">
        <v>110</v>
      </c>
      <c r="AH85" s="7" t="str">
        <f>Summary!$B$2</f>
        <v>AUD</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55000000000000004">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069</v>
      </c>
      <c r="AG86" s="7">
        <v>110</v>
      </c>
      <c r="AH86" s="7" t="str">
        <f>Summary!$B$2</f>
        <v>AUD</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55000000000000004">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069</v>
      </c>
      <c r="AG87" s="7">
        <v>110</v>
      </c>
      <c r="AH87" s="7" t="str">
        <f>Summary!$B$2</f>
        <v>AUD</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55000000000000004">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069</v>
      </c>
      <c r="AG88" s="7">
        <v>110</v>
      </c>
      <c r="AH88" s="7" t="str">
        <f>Summary!$B$2</f>
        <v>AUD</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55000000000000004">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069</v>
      </c>
      <c r="AG89" s="7">
        <v>110</v>
      </c>
      <c r="AH89" s="7" t="str">
        <f>Summary!$B$2</f>
        <v>AUD</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55000000000000004">
      <c r="A90" s="11">
        <v>7072</v>
      </c>
      <c r="B90" s="62" t="s">
        <v>392</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069</v>
      </c>
      <c r="AG90" s="7">
        <v>110</v>
      </c>
      <c r="AH90" s="7" t="str">
        <f>Summary!$B$2</f>
        <v>AUD</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55000000000000004">
      <c r="A91" s="61" t="s">
        <v>358</v>
      </c>
      <c r="B91" s="62"/>
      <c r="C91" s="64">
        <f>SUM(C85:C90)</f>
        <v>0</v>
      </c>
      <c r="D91" s="64">
        <f t="shared" ref="D91:N91" si="216">SUM(D85:D90)</f>
        <v>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0</v>
      </c>
    </row>
    <row r="92" spans="1:46" ht="21.75" customHeight="1" x14ac:dyDescent="0.55000000000000004">
      <c r="A92" s="11"/>
      <c r="B92" s="62"/>
      <c r="C92" s="4"/>
      <c r="D92" s="4"/>
      <c r="E92" s="4"/>
      <c r="F92" s="4"/>
      <c r="G92" s="4"/>
      <c r="H92" s="4"/>
      <c r="I92" s="4"/>
      <c r="J92" s="4"/>
      <c r="K92" s="4"/>
      <c r="L92" s="4"/>
      <c r="M92" s="4"/>
      <c r="N92" s="4"/>
      <c r="O92" s="4"/>
    </row>
    <row r="93" spans="1:46" ht="21.75" customHeight="1" x14ac:dyDescent="0.55000000000000004">
      <c r="A93" s="61" t="s">
        <v>322</v>
      </c>
      <c r="B93" s="63"/>
      <c r="C93" s="4"/>
      <c r="D93" s="4"/>
      <c r="E93" s="4"/>
      <c r="F93" s="4"/>
      <c r="G93" s="4"/>
      <c r="H93" s="4"/>
      <c r="I93" s="4"/>
      <c r="J93" s="4"/>
      <c r="K93" s="4"/>
      <c r="L93" s="4"/>
      <c r="M93" s="4"/>
      <c r="N93" s="4"/>
      <c r="O93" s="4"/>
    </row>
    <row r="94" spans="1:46" ht="21.75" customHeight="1" x14ac:dyDescent="0.55000000000000004">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069</v>
      </c>
      <c r="AG94" s="7">
        <v>110</v>
      </c>
      <c r="AH94" s="7" t="str">
        <f>Summary!$B$2</f>
        <v>AUD</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55000000000000004">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069</v>
      </c>
      <c r="AG95" s="7">
        <v>110</v>
      </c>
      <c r="AH95" s="7" t="str">
        <f>Summary!$B$2</f>
        <v>AUD</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55000000000000004">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069</v>
      </c>
      <c r="AG96" s="7">
        <v>110</v>
      </c>
      <c r="AH96" s="7" t="str">
        <f>Summary!$B$2</f>
        <v>AUD</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55000000000000004">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069</v>
      </c>
      <c r="AG97" s="7">
        <v>110</v>
      </c>
      <c r="AH97" s="7" t="str">
        <f>Summary!$B$2</f>
        <v>AUD</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55000000000000004">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069</v>
      </c>
      <c r="AG98" s="7">
        <v>110</v>
      </c>
      <c r="AH98" s="7" t="str">
        <f>Summary!$B$2</f>
        <v>AUD</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55000000000000004">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069</v>
      </c>
      <c r="AG99" s="7">
        <v>110</v>
      </c>
      <c r="AH99" s="7" t="str">
        <f>Summary!$B$2</f>
        <v>AUD</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55000000000000004">
      <c r="A100" s="61" t="s">
        <v>354</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55000000000000004">
      <c r="A101" s="11"/>
      <c r="B101" s="62"/>
      <c r="C101" s="4"/>
      <c r="D101" s="4"/>
      <c r="E101" s="4"/>
      <c r="F101" s="4"/>
      <c r="G101" s="4"/>
      <c r="H101" s="4"/>
      <c r="I101" s="4"/>
      <c r="J101" s="4"/>
      <c r="K101" s="4"/>
      <c r="L101" s="4"/>
      <c r="M101" s="4"/>
      <c r="N101" s="4"/>
      <c r="O101" s="4"/>
    </row>
    <row r="102" spans="1:46" ht="21.75" customHeight="1" x14ac:dyDescent="0.55000000000000004">
      <c r="A102" s="61" t="s">
        <v>316</v>
      </c>
      <c r="B102" s="63"/>
      <c r="C102" s="4"/>
      <c r="D102" s="4"/>
      <c r="E102" s="4"/>
      <c r="F102" s="4"/>
      <c r="G102" s="4"/>
      <c r="H102" s="4"/>
      <c r="I102" s="4"/>
      <c r="J102" s="4"/>
      <c r="K102" s="4"/>
      <c r="L102" s="4"/>
      <c r="M102" s="4"/>
      <c r="N102" s="4"/>
      <c r="O102" s="4"/>
    </row>
    <row r="103" spans="1:46" ht="21.75" customHeight="1" x14ac:dyDescent="0.55000000000000004">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069</v>
      </c>
      <c r="AG103" s="7">
        <v>110</v>
      </c>
      <c r="AH103" s="7" t="str">
        <f>Summary!$B$2</f>
        <v>AUD</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55000000000000004">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069</v>
      </c>
      <c r="AG104" s="7">
        <v>110</v>
      </c>
      <c r="AH104" s="7" t="str">
        <f>Summary!$B$2</f>
        <v>AUD</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55000000000000004">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069</v>
      </c>
      <c r="AG105" s="7">
        <v>110</v>
      </c>
      <c r="AH105" s="7" t="str">
        <f>Summary!$B$2</f>
        <v>AUD</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55000000000000004">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069</v>
      </c>
      <c r="AG106" s="7">
        <v>110</v>
      </c>
      <c r="AH106" s="7" t="str">
        <f>Summary!$B$2</f>
        <v>AUD</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55000000000000004">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069</v>
      </c>
      <c r="AG107" s="7">
        <v>110</v>
      </c>
      <c r="AH107" s="7" t="str">
        <f>Summary!$B$2</f>
        <v>AUD</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55000000000000004">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069</v>
      </c>
      <c r="AG108" s="7">
        <v>110</v>
      </c>
      <c r="AH108" s="7" t="str">
        <f>Summary!$B$2</f>
        <v>AUD</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55000000000000004">
      <c r="A109" s="135" t="s">
        <v>355</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55000000000000004">
      <c r="A110" s="11"/>
      <c r="B110" s="62"/>
      <c r="C110" s="4"/>
      <c r="D110" s="4"/>
      <c r="E110" s="4"/>
      <c r="F110" s="4"/>
      <c r="G110" s="4"/>
      <c r="H110" s="4"/>
      <c r="I110" s="4"/>
      <c r="J110" s="4"/>
      <c r="K110" s="4"/>
      <c r="L110" s="4"/>
      <c r="M110" s="4"/>
      <c r="N110" s="4"/>
      <c r="O110" s="4"/>
    </row>
    <row r="111" spans="1:46" ht="21.75" customHeight="1" x14ac:dyDescent="0.55000000000000004">
      <c r="A111" s="61" t="s">
        <v>135</v>
      </c>
      <c r="B111" s="63"/>
      <c r="C111" s="4"/>
      <c r="D111" s="4"/>
      <c r="E111" s="4"/>
      <c r="F111" s="4"/>
      <c r="G111" s="4"/>
      <c r="H111" s="4"/>
      <c r="I111" s="4"/>
      <c r="J111" s="4"/>
      <c r="K111" s="4"/>
      <c r="L111" s="4"/>
      <c r="M111" s="4"/>
      <c r="N111" s="4"/>
      <c r="O111" s="4"/>
    </row>
    <row r="112" spans="1:46" ht="21.75" customHeight="1" x14ac:dyDescent="0.55000000000000004">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069</v>
      </c>
      <c r="AG112" s="7">
        <v>110</v>
      </c>
      <c r="AH112" s="7" t="str">
        <f>Summary!$B$2</f>
        <v>AUD</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55000000000000004">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069</v>
      </c>
      <c r="AG113" s="7">
        <v>110</v>
      </c>
      <c r="AH113" s="7" t="str">
        <f>Summary!$B$2</f>
        <v>AUD</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55000000000000004">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069</v>
      </c>
      <c r="AG114" s="7">
        <v>110</v>
      </c>
      <c r="AH114" s="7" t="str">
        <f>Summary!$B$2</f>
        <v>AUD</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55000000000000004">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069</v>
      </c>
      <c r="AG115" s="7">
        <v>110</v>
      </c>
      <c r="AH115" s="7" t="str">
        <f>Summary!$B$2</f>
        <v>AUD</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55000000000000004">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069</v>
      </c>
      <c r="AG116" s="7">
        <v>110</v>
      </c>
      <c r="AH116" s="7" t="str">
        <f>Summary!$B$2</f>
        <v>AUD</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55000000000000004">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069</v>
      </c>
      <c r="AG117" s="7">
        <v>110</v>
      </c>
      <c r="AH117" s="7" t="str">
        <f>Summary!$B$2</f>
        <v>AUD</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55000000000000004">
      <c r="A118" s="61" t="s">
        <v>356</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4">
      <c r="B119" s="66"/>
    </row>
    <row r="120" spans="1:46" ht="21.75" customHeight="1" x14ac:dyDescent="0.55000000000000004">
      <c r="A120" s="61" t="s">
        <v>136</v>
      </c>
      <c r="B120" s="63"/>
      <c r="C120" s="4"/>
      <c r="D120" s="4"/>
      <c r="E120" s="4"/>
      <c r="F120" s="4"/>
      <c r="G120" s="4"/>
      <c r="H120" s="4"/>
      <c r="I120" s="4"/>
      <c r="J120" s="4"/>
      <c r="K120" s="4"/>
      <c r="L120" s="4"/>
      <c r="M120" s="4"/>
      <c r="N120" s="4"/>
      <c r="O120" s="4"/>
    </row>
    <row r="121" spans="1:46" ht="21.75" customHeight="1" x14ac:dyDescent="0.55000000000000004">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069</v>
      </c>
      <c r="AG121" s="7">
        <v>110</v>
      </c>
      <c r="AH121" s="7" t="str">
        <f>Summary!$B$2</f>
        <v>AUD</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55000000000000004">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069</v>
      </c>
      <c r="AG122" s="7">
        <v>110</v>
      </c>
      <c r="AH122" s="7" t="str">
        <f>Summary!$B$2</f>
        <v>AUD</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55000000000000004">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069</v>
      </c>
      <c r="AG123" s="7">
        <v>110</v>
      </c>
      <c r="AH123" s="7" t="str">
        <f>Summary!$B$2</f>
        <v>AUD</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55000000000000004">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069</v>
      </c>
      <c r="AG124" s="7">
        <v>110</v>
      </c>
      <c r="AH124" s="7" t="str">
        <f>Summary!$B$2</f>
        <v>AUD</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55000000000000004">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069</v>
      </c>
      <c r="AG125" s="7">
        <v>110</v>
      </c>
      <c r="AH125" s="7" t="str">
        <f>Summary!$B$2</f>
        <v>AUD</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55000000000000004">
      <c r="A126" s="11">
        <v>7072</v>
      </c>
      <c r="B126" s="62" t="s">
        <v>392</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069</v>
      </c>
      <c r="AG126" s="7">
        <v>110</v>
      </c>
      <c r="AH126" s="7" t="str">
        <f>Summary!$B$2</f>
        <v>AUD</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55000000000000004">
      <c r="A127" s="61" t="s">
        <v>357</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0.65" thickBot="1" x14ac:dyDescent="0.6">
      <c r="A130" s="11"/>
      <c r="B130" s="56" t="s">
        <v>134</v>
      </c>
      <c r="C130" s="67">
        <f t="shared" ref="C130:O130" si="294">SUM(C17,C27,C37,C46,C55,C64,C73,C82,C91,C118,C127,C109,C100)</f>
        <v>207</v>
      </c>
      <c r="D130" s="67">
        <f t="shared" si="294"/>
        <v>1208</v>
      </c>
      <c r="E130" s="67">
        <f t="shared" si="294"/>
        <v>1207</v>
      </c>
      <c r="F130" s="67">
        <f t="shared" si="294"/>
        <v>1707</v>
      </c>
      <c r="G130" s="67">
        <f t="shared" si="294"/>
        <v>1707</v>
      </c>
      <c r="H130" s="67">
        <f t="shared" si="294"/>
        <v>207</v>
      </c>
      <c r="I130" s="67">
        <f t="shared" si="294"/>
        <v>207</v>
      </c>
      <c r="J130" s="67">
        <f t="shared" si="294"/>
        <v>5407</v>
      </c>
      <c r="K130" s="67">
        <f t="shared" si="294"/>
        <v>4507</v>
      </c>
      <c r="L130" s="67">
        <f t="shared" si="294"/>
        <v>1707</v>
      </c>
      <c r="M130" s="67">
        <f t="shared" si="294"/>
        <v>1707</v>
      </c>
      <c r="N130" s="67">
        <f t="shared" si="294"/>
        <v>3707</v>
      </c>
      <c r="O130" s="67">
        <f t="shared" si="294"/>
        <v>23485</v>
      </c>
    </row>
    <row r="131" spans="1:15" ht="15.4" thickTop="1" x14ac:dyDescent="0.4"/>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F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63"/>
  <sheetViews>
    <sheetView topLeftCell="A6" zoomScale="64" zoomScaleNormal="64" workbookViewId="0">
      <selection activeCell="D18" sqref="D18"/>
    </sheetView>
  </sheetViews>
  <sheetFormatPr defaultColWidth="9.19921875" defaultRowHeight="15" x14ac:dyDescent="0.4"/>
  <cols>
    <col min="1" max="1" width="11.19921875" style="7" customWidth="1"/>
    <col min="2" max="2" width="52.73046875" style="7" customWidth="1"/>
    <col min="3" max="15" width="17.796875" style="7" customWidth="1"/>
    <col min="16" max="23" width="9.19921875" style="7"/>
    <col min="24"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0" style="7" hidden="1"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133</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7058</v>
      </c>
      <c r="B10" s="62" t="str">
        <f>IF(ISTEXT(VLOOKUP(A10,'Chart of Accounts'!$B$5:$C$61,2,FALSE)),VLOOKUP(A10,'Chart of Accounts'!$B$5:$C$61,2,FALSE),"")</f>
        <v>Lodging Expense</v>
      </c>
      <c r="C10" s="10"/>
      <c r="D10" s="10">
        <v>500</v>
      </c>
      <c r="E10" s="10"/>
      <c r="F10" s="10"/>
      <c r="G10" s="10"/>
      <c r="H10" s="10"/>
      <c r="I10" s="10">
        <v>450</v>
      </c>
      <c r="J10" s="10">
        <v>500</v>
      </c>
      <c r="K10" s="10">
        <v>500</v>
      </c>
      <c r="L10" s="10"/>
      <c r="M10" s="10">
        <v>370</v>
      </c>
      <c r="N10" s="10"/>
      <c r="O10" s="4">
        <f t="shared" ref="O10" si="0">SUM(C10:N10)</f>
        <v>2320</v>
      </c>
      <c r="AA10" s="7" t="s">
        <v>190</v>
      </c>
      <c r="AB10" s="7" t="str">
        <f t="shared" ref="AB10" si="1">IF(A10="","",A10&amp;"-000000")</f>
        <v>7058-000000</v>
      </c>
      <c r="AC10" s="7">
        <v>970</v>
      </c>
      <c r="AD10" s="7" t="str">
        <f t="shared" ref="AD10" si="2">IF(LEN($O$1)=3,$O$1,IF(LEN($O$1)=2,0&amp;$O$1,IF(LEN($O$1)=1,0&amp;0&amp;$O$1,"ERROR")))</f>
        <v>069</v>
      </c>
      <c r="AF10" s="7">
        <v>1</v>
      </c>
      <c r="AG10" s="7">
        <v>110</v>
      </c>
      <c r="AH10" s="7" t="str">
        <f>Summary!$B$2</f>
        <v>AUD</v>
      </c>
      <c r="AI10" s="7">
        <f t="shared" ref="AI10:AT10" si="3">IF(C10="",0,C10)</f>
        <v>0</v>
      </c>
      <c r="AJ10" s="7">
        <f t="shared" si="3"/>
        <v>500</v>
      </c>
      <c r="AK10" s="7">
        <f t="shared" si="3"/>
        <v>0</v>
      </c>
      <c r="AL10" s="7">
        <f t="shared" si="3"/>
        <v>0</v>
      </c>
      <c r="AM10" s="7">
        <f t="shared" si="3"/>
        <v>0</v>
      </c>
      <c r="AN10" s="7">
        <f t="shared" si="3"/>
        <v>0</v>
      </c>
      <c r="AO10" s="7">
        <f t="shared" si="3"/>
        <v>450</v>
      </c>
      <c r="AP10" s="7">
        <f t="shared" si="3"/>
        <v>500</v>
      </c>
      <c r="AQ10" s="7">
        <f t="shared" si="3"/>
        <v>500</v>
      </c>
      <c r="AR10" s="7">
        <f t="shared" si="3"/>
        <v>0</v>
      </c>
      <c r="AS10" s="7">
        <f t="shared" si="3"/>
        <v>370</v>
      </c>
      <c r="AT10" s="7">
        <f t="shared" si="3"/>
        <v>0</v>
      </c>
    </row>
    <row r="11" spans="1:46" ht="21.75" customHeight="1" x14ac:dyDescent="0.55000000000000004">
      <c r="A11" s="61" t="s">
        <v>359</v>
      </c>
      <c r="B11" s="63"/>
      <c r="C11" s="64">
        <f t="shared" ref="C11:O11" si="4">SUM(C10:C10)</f>
        <v>0</v>
      </c>
      <c r="D11" s="64">
        <f t="shared" si="4"/>
        <v>500</v>
      </c>
      <c r="E11" s="64">
        <f t="shared" si="4"/>
        <v>0</v>
      </c>
      <c r="F11" s="64">
        <f t="shared" si="4"/>
        <v>0</v>
      </c>
      <c r="G11" s="64">
        <f t="shared" si="4"/>
        <v>0</v>
      </c>
      <c r="H11" s="64">
        <f t="shared" si="4"/>
        <v>0</v>
      </c>
      <c r="I11" s="64">
        <f t="shared" si="4"/>
        <v>450</v>
      </c>
      <c r="J11" s="64">
        <f t="shared" si="4"/>
        <v>500</v>
      </c>
      <c r="K11" s="64">
        <f t="shared" si="4"/>
        <v>500</v>
      </c>
      <c r="L11" s="64">
        <f t="shared" si="4"/>
        <v>0</v>
      </c>
      <c r="M11" s="64">
        <f t="shared" si="4"/>
        <v>370</v>
      </c>
      <c r="N11" s="64">
        <f t="shared" si="4"/>
        <v>0</v>
      </c>
      <c r="O11" s="64">
        <f t="shared" si="4"/>
        <v>2320</v>
      </c>
      <c r="AF11" s="7">
        <v>1</v>
      </c>
    </row>
    <row r="12" spans="1:46" ht="21.75" customHeight="1" x14ac:dyDescent="0.6">
      <c r="A12" s="3"/>
      <c r="B12" s="63"/>
      <c r="C12" s="4"/>
      <c r="D12" s="4"/>
      <c r="E12" s="4"/>
      <c r="F12" s="4"/>
      <c r="G12" s="4"/>
      <c r="H12" s="4"/>
      <c r="I12" s="4"/>
      <c r="J12" s="4"/>
      <c r="K12" s="4"/>
      <c r="L12" s="4"/>
      <c r="M12" s="4"/>
      <c r="N12" s="4"/>
      <c r="O12" s="4"/>
      <c r="AF12" s="7">
        <v>1</v>
      </c>
    </row>
    <row r="13" spans="1:46" ht="21.75" customHeight="1" x14ac:dyDescent="0.55000000000000004">
      <c r="A13" s="61" t="s">
        <v>266</v>
      </c>
      <c r="B13" s="63"/>
      <c r="C13" s="4"/>
      <c r="D13" s="4"/>
      <c r="E13" s="4"/>
      <c r="F13" s="4"/>
      <c r="G13" s="4"/>
      <c r="H13" s="4"/>
      <c r="I13" s="4"/>
      <c r="J13" s="4"/>
      <c r="K13" s="4"/>
      <c r="L13" s="4"/>
      <c r="M13" s="4"/>
      <c r="N13" s="4"/>
      <c r="O13" s="4"/>
      <c r="AF13" s="7">
        <v>1</v>
      </c>
    </row>
    <row r="14" spans="1:46" ht="21.75" customHeight="1" x14ac:dyDescent="0.55000000000000004">
      <c r="A14" s="11">
        <v>7058</v>
      </c>
      <c r="B14" s="62" t="str">
        <f>IF(ISTEXT(VLOOKUP(A14,'Chart of Accounts'!$B$5:$C$61,2,FALSE)),VLOOKUP(A14,'Chart of Accounts'!$B$5:$C$61,2,FALSE),"")</f>
        <v>Lodging Expense</v>
      </c>
      <c r="C14" s="10"/>
      <c r="D14" s="10">
        <v>500</v>
      </c>
      <c r="E14" s="10"/>
      <c r="F14" s="10"/>
      <c r="G14" s="10"/>
      <c r="H14" s="10"/>
      <c r="I14" s="10">
        <v>450</v>
      </c>
      <c r="J14" s="10">
        <v>500</v>
      </c>
      <c r="K14" s="10">
        <v>500</v>
      </c>
      <c r="L14" s="10"/>
      <c r="M14" s="10">
        <v>365</v>
      </c>
      <c r="N14" s="10"/>
      <c r="O14" s="4">
        <f>SUM(C14:N14)</f>
        <v>2315</v>
      </c>
      <c r="AA14" s="7" t="s">
        <v>190</v>
      </c>
      <c r="AB14" s="7" t="str">
        <f t="shared" ref="AB14" si="5">IF(A14="","",A14&amp;"-000000")</f>
        <v>7058-000000</v>
      </c>
      <c r="AC14" s="7">
        <v>971</v>
      </c>
      <c r="AD14" s="7" t="str">
        <f t="shared" ref="AD14" si="6">IF(LEN($O$1)=3,$O$1,IF(LEN($O$1)=2,0&amp;$O$1,IF(LEN($O$1)=1,0&amp;0&amp;$O$1,"ERROR")))</f>
        <v>069</v>
      </c>
      <c r="AF14" s="7">
        <v>1</v>
      </c>
      <c r="AG14" s="7">
        <v>110</v>
      </c>
      <c r="AH14" s="7" t="str">
        <f>Summary!$B$2</f>
        <v>AUD</v>
      </c>
      <c r="AI14" s="7">
        <f t="shared" ref="AI14:AT14" si="7">IF(C14="",0,C14)</f>
        <v>0</v>
      </c>
      <c r="AJ14" s="7">
        <f t="shared" si="7"/>
        <v>500</v>
      </c>
      <c r="AK14" s="7">
        <f t="shared" si="7"/>
        <v>0</v>
      </c>
      <c r="AL14" s="7">
        <f t="shared" si="7"/>
        <v>0</v>
      </c>
      <c r="AM14" s="7">
        <f t="shared" si="7"/>
        <v>0</v>
      </c>
      <c r="AN14" s="7">
        <f t="shared" si="7"/>
        <v>0</v>
      </c>
      <c r="AO14" s="7">
        <f t="shared" si="7"/>
        <v>450</v>
      </c>
      <c r="AP14" s="7">
        <f t="shared" si="7"/>
        <v>500</v>
      </c>
      <c r="AQ14" s="7">
        <f t="shared" si="7"/>
        <v>500</v>
      </c>
      <c r="AR14" s="7">
        <f t="shared" si="7"/>
        <v>0</v>
      </c>
      <c r="AS14" s="7">
        <f t="shared" si="7"/>
        <v>365</v>
      </c>
      <c r="AT14" s="7">
        <f t="shared" si="7"/>
        <v>0</v>
      </c>
    </row>
    <row r="15" spans="1:46" ht="21.75" customHeight="1" x14ac:dyDescent="0.55000000000000004">
      <c r="A15" s="61" t="s">
        <v>346</v>
      </c>
      <c r="B15" s="62"/>
      <c r="C15" s="64">
        <f t="shared" ref="C15:O15" si="8">SUM(C14:C14)</f>
        <v>0</v>
      </c>
      <c r="D15" s="64">
        <f t="shared" si="8"/>
        <v>500</v>
      </c>
      <c r="E15" s="64">
        <f t="shared" si="8"/>
        <v>0</v>
      </c>
      <c r="F15" s="64">
        <f t="shared" si="8"/>
        <v>0</v>
      </c>
      <c r="G15" s="64">
        <f t="shared" si="8"/>
        <v>0</v>
      </c>
      <c r="H15" s="64">
        <f t="shared" si="8"/>
        <v>0</v>
      </c>
      <c r="I15" s="64">
        <f t="shared" si="8"/>
        <v>450</v>
      </c>
      <c r="J15" s="64">
        <f t="shared" si="8"/>
        <v>500</v>
      </c>
      <c r="K15" s="64">
        <f t="shared" si="8"/>
        <v>500</v>
      </c>
      <c r="L15" s="64">
        <f t="shared" si="8"/>
        <v>0</v>
      </c>
      <c r="M15" s="64">
        <f t="shared" si="8"/>
        <v>365</v>
      </c>
      <c r="N15" s="64">
        <f t="shared" si="8"/>
        <v>0</v>
      </c>
      <c r="O15" s="64">
        <f t="shared" si="8"/>
        <v>2315</v>
      </c>
      <c r="AF15" s="7">
        <v>1</v>
      </c>
    </row>
    <row r="16" spans="1:46" ht="21.75" customHeight="1" x14ac:dyDescent="0.55000000000000004">
      <c r="A16" s="11"/>
      <c r="B16" s="62"/>
      <c r="C16" s="4"/>
      <c r="D16" s="4"/>
      <c r="E16" s="4"/>
      <c r="F16" s="4"/>
      <c r="G16" s="4"/>
      <c r="H16" s="4"/>
      <c r="I16" s="4"/>
      <c r="J16" s="4"/>
      <c r="K16" s="4"/>
      <c r="L16" s="4"/>
      <c r="M16" s="4"/>
      <c r="N16" s="4"/>
      <c r="O16" s="4"/>
      <c r="AF16" s="7">
        <v>1</v>
      </c>
    </row>
    <row r="17" spans="1:46" ht="21.75" customHeight="1" x14ac:dyDescent="0.55000000000000004">
      <c r="A17" s="61" t="s">
        <v>265</v>
      </c>
      <c r="B17" s="63"/>
      <c r="C17" s="4"/>
      <c r="D17" s="4"/>
      <c r="E17" s="4"/>
      <c r="F17" s="4"/>
      <c r="G17" s="4"/>
      <c r="H17" s="4"/>
      <c r="I17" s="4"/>
      <c r="J17" s="4"/>
      <c r="K17" s="4"/>
      <c r="L17" s="4"/>
      <c r="M17" s="4"/>
      <c r="N17" s="4"/>
      <c r="O17" s="4"/>
      <c r="AF17" s="7">
        <v>1</v>
      </c>
    </row>
    <row r="18" spans="1:46" ht="21.75" customHeight="1" x14ac:dyDescent="0.55000000000000004">
      <c r="A18" s="11">
        <v>7058</v>
      </c>
      <c r="B18" s="62" t="str">
        <f>IF(ISTEXT(VLOOKUP(A18,'Chart of Accounts'!$B$5:$C$61,2,FALSE)),VLOOKUP(A18,'Chart of Accounts'!$B$5:$C$61,2,FALSE),"")</f>
        <v>Lodging Expense</v>
      </c>
      <c r="C18" s="10"/>
      <c r="D18" s="10">
        <v>500</v>
      </c>
      <c r="E18" s="10"/>
      <c r="F18" s="10"/>
      <c r="G18" s="10"/>
      <c r="H18" s="10"/>
      <c r="I18" s="10">
        <v>450</v>
      </c>
      <c r="J18" s="10">
        <v>500</v>
      </c>
      <c r="K18" s="10">
        <v>500</v>
      </c>
      <c r="L18" s="10"/>
      <c r="M18" s="10">
        <v>365</v>
      </c>
      <c r="N18" s="10"/>
      <c r="O18" s="4">
        <f>SUM(C18:N18)</f>
        <v>2315</v>
      </c>
      <c r="AA18" s="7" t="s">
        <v>190</v>
      </c>
      <c r="AB18" s="7" t="str">
        <f t="shared" ref="AB18" si="9">IF(A18="","",A18&amp;"-000000")</f>
        <v>7058-000000</v>
      </c>
      <c r="AC18" s="7">
        <v>972</v>
      </c>
      <c r="AD18" s="7" t="str">
        <f t="shared" ref="AD18" si="10">IF(LEN($O$1)=3,$O$1,IF(LEN($O$1)=2,0&amp;$O$1,IF(LEN($O$1)=1,0&amp;0&amp;$O$1,"ERROR")))</f>
        <v>069</v>
      </c>
      <c r="AF18" s="7">
        <v>1</v>
      </c>
      <c r="AG18" s="7">
        <v>110</v>
      </c>
      <c r="AH18" s="7" t="str">
        <f>Summary!$B$2</f>
        <v>AUD</v>
      </c>
      <c r="AI18" s="7">
        <f t="shared" ref="AI18:AT18" si="11">IF(C18="",0,C18)</f>
        <v>0</v>
      </c>
      <c r="AJ18" s="7">
        <f t="shared" si="11"/>
        <v>500</v>
      </c>
      <c r="AK18" s="7">
        <f t="shared" si="11"/>
        <v>0</v>
      </c>
      <c r="AL18" s="7">
        <f t="shared" si="11"/>
        <v>0</v>
      </c>
      <c r="AM18" s="7">
        <f t="shared" si="11"/>
        <v>0</v>
      </c>
      <c r="AN18" s="7">
        <f t="shared" si="11"/>
        <v>0</v>
      </c>
      <c r="AO18" s="7">
        <f t="shared" si="11"/>
        <v>450</v>
      </c>
      <c r="AP18" s="7">
        <f t="shared" si="11"/>
        <v>500</v>
      </c>
      <c r="AQ18" s="7">
        <f t="shared" si="11"/>
        <v>500</v>
      </c>
      <c r="AR18" s="7">
        <f t="shared" si="11"/>
        <v>0</v>
      </c>
      <c r="AS18" s="7">
        <f t="shared" si="11"/>
        <v>365</v>
      </c>
      <c r="AT18" s="7">
        <f t="shared" si="11"/>
        <v>0</v>
      </c>
    </row>
    <row r="19" spans="1:46" ht="21.75" customHeight="1" x14ac:dyDescent="0.55000000000000004">
      <c r="A19" s="61" t="s">
        <v>347</v>
      </c>
      <c r="B19" s="62"/>
      <c r="C19" s="64">
        <f t="shared" ref="C19:O19" si="12">SUM(C18:C18)</f>
        <v>0</v>
      </c>
      <c r="D19" s="64">
        <f t="shared" si="12"/>
        <v>500</v>
      </c>
      <c r="E19" s="64">
        <f t="shared" si="12"/>
        <v>0</v>
      </c>
      <c r="F19" s="64">
        <f t="shared" si="12"/>
        <v>0</v>
      </c>
      <c r="G19" s="64">
        <f t="shared" si="12"/>
        <v>0</v>
      </c>
      <c r="H19" s="64">
        <f t="shared" si="12"/>
        <v>0</v>
      </c>
      <c r="I19" s="64">
        <f t="shared" si="12"/>
        <v>450</v>
      </c>
      <c r="J19" s="64">
        <f t="shared" si="12"/>
        <v>500</v>
      </c>
      <c r="K19" s="64">
        <f t="shared" si="12"/>
        <v>500</v>
      </c>
      <c r="L19" s="64">
        <f t="shared" si="12"/>
        <v>0</v>
      </c>
      <c r="M19" s="64">
        <f t="shared" si="12"/>
        <v>365</v>
      </c>
      <c r="N19" s="64">
        <f t="shared" si="12"/>
        <v>0</v>
      </c>
      <c r="O19" s="64">
        <f t="shared" si="12"/>
        <v>2315</v>
      </c>
      <c r="AF19" s="7">
        <v>1</v>
      </c>
    </row>
    <row r="20" spans="1:46" ht="21.75" customHeight="1" x14ac:dyDescent="0.55000000000000004">
      <c r="A20" s="11"/>
      <c r="B20" s="62"/>
      <c r="C20" s="4"/>
      <c r="D20" s="4"/>
      <c r="E20" s="4"/>
      <c r="F20" s="4"/>
      <c r="G20" s="4"/>
      <c r="H20" s="4"/>
      <c r="I20" s="4"/>
      <c r="J20" s="4"/>
      <c r="K20" s="4"/>
      <c r="L20" s="4"/>
      <c r="M20" s="4"/>
      <c r="N20" s="4"/>
      <c r="O20" s="4"/>
      <c r="AF20" s="7">
        <v>1</v>
      </c>
    </row>
    <row r="21" spans="1:46" ht="21.75" customHeight="1" x14ac:dyDescent="0.55000000000000004">
      <c r="A21" s="61" t="s">
        <v>267</v>
      </c>
      <c r="B21" s="63"/>
      <c r="C21" s="4"/>
      <c r="D21" s="4"/>
      <c r="E21" s="4"/>
      <c r="F21" s="4"/>
      <c r="G21" s="4"/>
      <c r="H21" s="4"/>
      <c r="I21" s="4"/>
      <c r="J21" s="4"/>
      <c r="K21" s="4"/>
      <c r="L21" s="4"/>
      <c r="M21" s="4"/>
      <c r="N21" s="4"/>
      <c r="O21" s="4"/>
      <c r="AF21" s="7">
        <v>1</v>
      </c>
    </row>
    <row r="22" spans="1:46" ht="21.75" customHeight="1" x14ac:dyDescent="0.55000000000000004">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069</v>
      </c>
      <c r="AF22" s="7">
        <v>1</v>
      </c>
      <c r="AG22" s="7">
        <v>110</v>
      </c>
      <c r="AH22" s="7" t="str">
        <f>Summary!$B$2</f>
        <v>AUD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55000000000000004">
      <c r="A23" s="61" t="s">
        <v>348</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55000000000000004">
      <c r="A24" s="11"/>
      <c r="B24" s="62"/>
      <c r="C24" s="65"/>
      <c r="D24" s="65"/>
      <c r="E24" s="65"/>
      <c r="F24" s="65"/>
      <c r="G24" s="65"/>
      <c r="H24" s="65"/>
      <c r="I24" s="65"/>
      <c r="J24" s="65"/>
      <c r="K24" s="65"/>
      <c r="L24" s="65"/>
      <c r="M24" s="65"/>
      <c r="N24" s="65"/>
      <c r="O24" s="65"/>
      <c r="AF24" s="7">
        <v>1</v>
      </c>
    </row>
    <row r="25" spans="1:46" ht="21.75" customHeight="1" x14ac:dyDescent="0.55000000000000004">
      <c r="A25" s="61" t="s">
        <v>269</v>
      </c>
      <c r="B25" s="63"/>
      <c r="C25" s="4"/>
      <c r="D25" s="4"/>
      <c r="E25" s="4"/>
      <c r="F25" s="4"/>
      <c r="G25" s="4"/>
      <c r="H25" s="4"/>
      <c r="I25" s="4"/>
      <c r="J25" s="4"/>
      <c r="K25" s="4"/>
      <c r="L25" s="4"/>
      <c r="M25" s="4"/>
      <c r="N25" s="4"/>
      <c r="O25" s="4"/>
      <c r="AF25" s="7">
        <v>1</v>
      </c>
    </row>
    <row r="26" spans="1:46" ht="21.75" customHeight="1" x14ac:dyDescent="0.55000000000000004">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069</v>
      </c>
      <c r="AF26" s="7">
        <v>1</v>
      </c>
      <c r="AG26" s="7">
        <v>110</v>
      </c>
      <c r="AH26" s="7" t="str">
        <f>Summary!$B$2</f>
        <v>AUD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55000000000000004">
      <c r="A27" s="61" t="s">
        <v>349</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55000000000000004">
      <c r="A28" s="11"/>
      <c r="B28" s="62"/>
      <c r="C28" s="4"/>
      <c r="D28" s="4"/>
      <c r="E28" s="4"/>
      <c r="F28" s="4"/>
      <c r="G28" s="4"/>
      <c r="H28" s="4"/>
      <c r="I28" s="4"/>
      <c r="J28" s="4"/>
      <c r="K28" s="4"/>
      <c r="L28" s="4"/>
      <c r="M28" s="4"/>
      <c r="N28" s="4"/>
      <c r="O28" s="4"/>
      <c r="AF28" s="7">
        <v>1</v>
      </c>
    </row>
    <row r="29" spans="1:46" ht="21.75" customHeight="1" x14ac:dyDescent="0.55000000000000004">
      <c r="A29" s="61" t="s">
        <v>270</v>
      </c>
      <c r="B29" s="63"/>
      <c r="C29" s="4"/>
      <c r="D29" s="4"/>
      <c r="E29" s="4"/>
      <c r="F29" s="4"/>
      <c r="G29" s="4"/>
      <c r="H29" s="4"/>
      <c r="I29" s="4"/>
      <c r="J29" s="4"/>
      <c r="K29" s="4"/>
      <c r="L29" s="4"/>
      <c r="M29" s="4"/>
      <c r="N29" s="4"/>
      <c r="O29" s="4"/>
      <c r="AF29" s="7">
        <v>1</v>
      </c>
    </row>
    <row r="30" spans="1:46" ht="21.75" customHeight="1" x14ac:dyDescent="0.55000000000000004">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069</v>
      </c>
      <c r="AF30" s="7">
        <v>1</v>
      </c>
      <c r="AG30" s="7">
        <v>110</v>
      </c>
      <c r="AH30" s="7" t="str">
        <f>Summary!$B$2</f>
        <v>AUD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55000000000000004">
      <c r="A31" s="61" t="s">
        <v>350</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55000000000000004">
      <c r="A32" s="11"/>
      <c r="B32" s="62"/>
      <c r="C32" s="65"/>
      <c r="D32" s="65"/>
      <c r="E32" s="65"/>
      <c r="F32" s="65"/>
      <c r="G32" s="65"/>
      <c r="H32" s="65"/>
      <c r="I32" s="65"/>
      <c r="J32" s="65"/>
      <c r="K32" s="65"/>
      <c r="L32" s="65"/>
      <c r="M32" s="65"/>
      <c r="N32" s="65"/>
      <c r="O32" s="65"/>
      <c r="AF32" s="7">
        <v>1</v>
      </c>
    </row>
    <row r="33" spans="1:46" ht="21.75" customHeight="1" x14ac:dyDescent="0.55000000000000004">
      <c r="A33" s="61" t="s">
        <v>271</v>
      </c>
      <c r="B33" s="63"/>
      <c r="C33" s="4"/>
      <c r="D33" s="4"/>
      <c r="E33" s="4"/>
      <c r="F33" s="4"/>
      <c r="G33" s="4"/>
      <c r="H33" s="4"/>
      <c r="I33" s="4"/>
      <c r="J33" s="4"/>
      <c r="K33" s="4"/>
      <c r="L33" s="4"/>
      <c r="M33" s="4"/>
      <c r="N33" s="4"/>
      <c r="O33" s="4"/>
      <c r="AF33" s="7">
        <v>1</v>
      </c>
    </row>
    <row r="34" spans="1:46" ht="21.75" customHeight="1" x14ac:dyDescent="0.55000000000000004">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069</v>
      </c>
      <c r="AF34" s="7">
        <v>1</v>
      </c>
      <c r="AG34" s="7">
        <v>110</v>
      </c>
      <c r="AH34" s="7" t="str">
        <f>Summary!$B$2</f>
        <v>AUD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55000000000000004">
      <c r="A35" s="61" t="s">
        <v>351</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6">
      <c r="A36" s="3"/>
      <c r="B36" s="63"/>
      <c r="C36" s="4"/>
      <c r="D36" s="4"/>
      <c r="E36" s="4"/>
      <c r="F36" s="4"/>
      <c r="G36" s="4"/>
      <c r="H36" s="4"/>
      <c r="I36" s="4"/>
      <c r="J36" s="4"/>
      <c r="K36" s="4"/>
      <c r="L36" s="4"/>
      <c r="M36" s="4"/>
      <c r="N36" s="4"/>
      <c r="O36" s="4"/>
      <c r="AF36" s="7">
        <v>1</v>
      </c>
    </row>
    <row r="37" spans="1:46" ht="21.75" customHeight="1" x14ac:dyDescent="0.55000000000000004">
      <c r="A37" s="61" t="s">
        <v>272</v>
      </c>
      <c r="B37" s="63"/>
      <c r="C37" s="4"/>
      <c r="D37" s="4"/>
      <c r="E37" s="4"/>
      <c r="F37" s="4"/>
      <c r="G37" s="4"/>
      <c r="H37" s="4"/>
      <c r="I37" s="4"/>
      <c r="J37" s="4"/>
      <c r="K37" s="4"/>
      <c r="L37" s="4"/>
      <c r="M37" s="4"/>
      <c r="N37" s="4"/>
      <c r="O37" s="4"/>
      <c r="AF37" s="7">
        <v>1</v>
      </c>
    </row>
    <row r="38" spans="1:46" ht="21.75" customHeight="1" x14ac:dyDescent="0.55000000000000004">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069</v>
      </c>
      <c r="AF38" s="7">
        <v>1</v>
      </c>
      <c r="AG38" s="7">
        <v>110</v>
      </c>
      <c r="AH38" s="7" t="str">
        <f>Summary!$B$2</f>
        <v>AUD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55000000000000004">
      <c r="A39" s="61" t="s">
        <v>352</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55000000000000004">
      <c r="A40" s="11"/>
      <c r="B40" s="62"/>
      <c r="C40" s="4"/>
      <c r="D40" s="4"/>
      <c r="E40" s="4"/>
      <c r="F40" s="4"/>
      <c r="G40" s="4"/>
      <c r="H40" s="4"/>
      <c r="I40" s="4"/>
      <c r="J40" s="4"/>
      <c r="K40" s="4"/>
      <c r="L40" s="4"/>
      <c r="M40" s="4"/>
      <c r="N40" s="4"/>
      <c r="O40" s="4"/>
      <c r="AF40" s="7">
        <v>1</v>
      </c>
    </row>
    <row r="41" spans="1:46" ht="21.75" customHeight="1" x14ac:dyDescent="0.55000000000000004">
      <c r="A41" s="61" t="s">
        <v>318</v>
      </c>
      <c r="B41" s="63"/>
      <c r="C41" s="4"/>
      <c r="D41" s="4"/>
      <c r="E41" s="4"/>
      <c r="F41" s="4"/>
      <c r="G41" s="4"/>
      <c r="H41" s="4"/>
      <c r="I41" s="4"/>
      <c r="J41" s="4"/>
      <c r="K41" s="4"/>
      <c r="L41" s="4"/>
      <c r="M41" s="4"/>
      <c r="N41" s="4"/>
      <c r="O41" s="4"/>
      <c r="AF41" s="7">
        <v>1</v>
      </c>
    </row>
    <row r="42" spans="1:46" ht="21.75" customHeight="1" x14ac:dyDescent="0.55000000000000004">
      <c r="A42" s="11">
        <v>7058</v>
      </c>
      <c r="B42" s="62" t="str">
        <f>IF(ISTEXT(VLOOKUP(A42,'Chart of Accounts'!$B$5:$C$61,2,FALSE)),VLOOKUP(A42,'Chart of Accounts'!$B$5:$C$61,2,FALSE),"")</f>
        <v>Lodging Expense</v>
      </c>
      <c r="C42" s="10"/>
      <c r="D42" s="10"/>
      <c r="E42" s="10"/>
      <c r="F42" s="10"/>
      <c r="G42" s="10"/>
      <c r="H42" s="10"/>
      <c r="I42" s="10"/>
      <c r="J42" s="10"/>
      <c r="K42" s="10"/>
      <c r="L42" s="10"/>
      <c r="M42" s="10">
        <v>450</v>
      </c>
      <c r="N42" s="10"/>
      <c r="O42" s="4">
        <f t="shared" ref="O42" si="38">SUM(C42:N42)</f>
        <v>450</v>
      </c>
      <c r="AA42" s="7" t="s">
        <v>190</v>
      </c>
      <c r="AB42" s="7" t="str">
        <f t="shared" ref="AB42" si="39">IF(A42="","",A42&amp;"-000000")</f>
        <v>7058-000000</v>
      </c>
      <c r="AC42" s="7">
        <v>978</v>
      </c>
      <c r="AD42" s="7" t="str">
        <f t="shared" ref="AD42" si="40">IF(LEN($O$1)=3,$O$1,IF(LEN($O$1)=2,0&amp;$O$1,IF(LEN($O$1)=1,0&amp;0&amp;$O$1,"ERROR")))</f>
        <v>069</v>
      </c>
      <c r="AF42" s="7">
        <v>1</v>
      </c>
      <c r="AG42" s="7">
        <v>110</v>
      </c>
      <c r="AH42" s="7" t="str">
        <f>Summary!$B$2</f>
        <v>AUD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450</v>
      </c>
      <c r="AT42" s="7">
        <f t="shared" si="41"/>
        <v>0</v>
      </c>
    </row>
    <row r="43" spans="1:46" ht="21.75" customHeight="1" x14ac:dyDescent="0.55000000000000004">
      <c r="A43" s="61" t="s">
        <v>360</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450</v>
      </c>
      <c r="N43" s="64">
        <f t="shared" si="42"/>
        <v>0</v>
      </c>
      <c r="O43" s="64">
        <f t="shared" si="42"/>
        <v>450</v>
      </c>
      <c r="AF43" s="7">
        <v>1</v>
      </c>
    </row>
    <row r="44" spans="1:46" ht="21.75" customHeight="1" x14ac:dyDescent="0.55000000000000004">
      <c r="A44" s="11"/>
      <c r="B44" s="62"/>
      <c r="C44" s="4"/>
      <c r="D44" s="4"/>
      <c r="E44" s="4"/>
      <c r="F44" s="4"/>
      <c r="G44" s="4"/>
      <c r="H44" s="4"/>
      <c r="I44" s="4"/>
      <c r="J44" s="4"/>
      <c r="K44" s="4"/>
      <c r="L44" s="4"/>
      <c r="M44" s="4"/>
      <c r="N44" s="4"/>
      <c r="O44" s="4"/>
      <c r="AF44" s="7">
        <v>1</v>
      </c>
    </row>
    <row r="45" spans="1:46" ht="21.75" customHeight="1" x14ac:dyDescent="0.55000000000000004">
      <c r="A45" s="61" t="s">
        <v>322</v>
      </c>
      <c r="B45" s="63"/>
      <c r="C45" s="4"/>
      <c r="D45" s="4"/>
      <c r="E45" s="4"/>
      <c r="F45" s="4"/>
      <c r="G45" s="4"/>
      <c r="H45" s="4"/>
      <c r="I45" s="4"/>
      <c r="J45" s="4"/>
      <c r="K45" s="4"/>
      <c r="L45" s="4"/>
      <c r="M45" s="4"/>
      <c r="N45" s="4"/>
      <c r="O45" s="4"/>
      <c r="AF45" s="7">
        <v>1</v>
      </c>
    </row>
    <row r="46" spans="1:46" ht="21.75" customHeight="1" x14ac:dyDescent="0.55000000000000004">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069</v>
      </c>
      <c r="AF46" s="7">
        <v>1</v>
      </c>
      <c r="AG46" s="7">
        <v>110</v>
      </c>
      <c r="AH46" s="7" t="str">
        <f>Summary!$B$2</f>
        <v>AUD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55000000000000004">
      <c r="A47" s="61" t="s">
        <v>354</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55000000000000004">
      <c r="A48" s="11"/>
      <c r="B48" s="62"/>
      <c r="C48" s="4"/>
      <c r="D48" s="4"/>
      <c r="E48" s="4"/>
      <c r="F48" s="4"/>
      <c r="G48" s="4"/>
      <c r="H48" s="4"/>
      <c r="I48" s="4"/>
      <c r="J48" s="4"/>
      <c r="K48" s="4"/>
      <c r="L48" s="4"/>
      <c r="M48" s="4"/>
      <c r="N48" s="4"/>
      <c r="O48" s="4"/>
      <c r="AF48" s="7">
        <v>1</v>
      </c>
    </row>
    <row r="49" spans="1:46" ht="21.75" customHeight="1" x14ac:dyDescent="0.55000000000000004">
      <c r="A49" s="61" t="s">
        <v>316</v>
      </c>
      <c r="B49" s="63"/>
      <c r="C49" s="4"/>
      <c r="D49" s="4"/>
      <c r="E49" s="4"/>
      <c r="F49" s="4"/>
      <c r="G49" s="4"/>
      <c r="H49" s="4"/>
      <c r="I49" s="4"/>
      <c r="J49" s="4"/>
      <c r="K49" s="4"/>
      <c r="L49" s="4"/>
      <c r="M49" s="4"/>
      <c r="N49" s="4"/>
      <c r="O49" s="4"/>
      <c r="AF49" s="7">
        <v>1</v>
      </c>
    </row>
    <row r="50" spans="1:46" ht="21.75" customHeight="1" x14ac:dyDescent="0.55000000000000004">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069</v>
      </c>
      <c r="AF50" s="7">
        <v>1</v>
      </c>
      <c r="AG50" s="7">
        <v>110</v>
      </c>
      <c r="AH50" s="7" t="str">
        <f>Summary!$B$2</f>
        <v>AUD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55000000000000004">
      <c r="A51" s="61" t="s">
        <v>361</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55000000000000004">
      <c r="A52" s="11"/>
      <c r="B52" s="62"/>
      <c r="C52" s="4"/>
      <c r="D52" s="4"/>
      <c r="E52" s="4"/>
      <c r="F52" s="4"/>
      <c r="G52" s="4"/>
      <c r="H52" s="4"/>
      <c r="I52" s="4"/>
      <c r="J52" s="4"/>
      <c r="K52" s="4"/>
      <c r="L52" s="4"/>
      <c r="M52" s="4"/>
      <c r="N52" s="4"/>
      <c r="O52" s="4"/>
      <c r="AF52" s="7">
        <v>1</v>
      </c>
    </row>
    <row r="53" spans="1:46" ht="21.75" customHeight="1" x14ac:dyDescent="0.55000000000000004">
      <c r="A53" s="61" t="s">
        <v>135</v>
      </c>
      <c r="B53" s="63"/>
      <c r="C53" s="4"/>
      <c r="D53" s="4"/>
      <c r="E53" s="4"/>
      <c r="F53" s="4"/>
      <c r="G53" s="4"/>
      <c r="H53" s="4"/>
      <c r="I53" s="4"/>
      <c r="J53" s="4"/>
      <c r="K53" s="4"/>
      <c r="L53" s="4"/>
      <c r="M53" s="4"/>
      <c r="N53" s="4"/>
      <c r="O53" s="4"/>
      <c r="AF53" s="7">
        <v>1</v>
      </c>
    </row>
    <row r="54" spans="1:46" ht="21.75" customHeight="1" x14ac:dyDescent="0.55000000000000004">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069</v>
      </c>
      <c r="AF54" s="7">
        <v>1</v>
      </c>
      <c r="AG54" s="7">
        <v>110</v>
      </c>
      <c r="AH54" s="7" t="str">
        <f>Summary!$B$2</f>
        <v>AUD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55000000000000004">
      <c r="A55" s="61" t="s">
        <v>356</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4">
      <c r="B56" s="66"/>
      <c r="AF56" s="7">
        <v>1</v>
      </c>
    </row>
    <row r="57" spans="1:46" ht="21.75" customHeight="1" x14ac:dyDescent="0.55000000000000004">
      <c r="A57" s="61" t="s">
        <v>136</v>
      </c>
      <c r="B57" s="63"/>
      <c r="C57" s="4"/>
      <c r="D57" s="4"/>
      <c r="E57" s="4"/>
      <c r="F57" s="4"/>
      <c r="G57" s="4"/>
      <c r="H57" s="4"/>
      <c r="I57" s="4"/>
      <c r="J57" s="4"/>
      <c r="K57" s="4"/>
      <c r="L57" s="4"/>
      <c r="M57" s="4"/>
      <c r="N57" s="4"/>
      <c r="O57" s="4"/>
      <c r="AF57" s="7">
        <v>1</v>
      </c>
    </row>
    <row r="58" spans="1:46" ht="21.75" customHeight="1" x14ac:dyDescent="0.55000000000000004">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069</v>
      </c>
      <c r="AF58" s="7">
        <v>1</v>
      </c>
      <c r="AG58" s="7">
        <v>110</v>
      </c>
      <c r="AH58" s="7" t="str">
        <f>Summary!$B$2</f>
        <v>AUD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55000000000000004">
      <c r="A59" s="61" t="s">
        <v>357</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0.65" thickBot="1" x14ac:dyDescent="0.6">
      <c r="A62" s="11"/>
      <c r="B62" s="56" t="s">
        <v>319</v>
      </c>
      <c r="C62" s="67">
        <f>SUM(C11,C15,C19,C23,C27,C31,C35,C39,C43,C55,C59,C51,C47)</f>
        <v>0</v>
      </c>
      <c r="D62" s="67">
        <f t="shared" ref="D62:O62" si="74">SUM(D11,D15,D19,D23,D27,D31,D35,D39,D43,D55,D59,D51,D47)</f>
        <v>1500</v>
      </c>
      <c r="E62" s="67">
        <f t="shared" si="74"/>
        <v>0</v>
      </c>
      <c r="F62" s="67">
        <f t="shared" si="74"/>
        <v>0</v>
      </c>
      <c r="G62" s="67">
        <f t="shared" si="74"/>
        <v>0</v>
      </c>
      <c r="H62" s="67">
        <f t="shared" si="74"/>
        <v>0</v>
      </c>
      <c r="I62" s="67">
        <f t="shared" si="74"/>
        <v>1350</v>
      </c>
      <c r="J62" s="67">
        <f t="shared" si="74"/>
        <v>1500</v>
      </c>
      <c r="K62" s="67">
        <f t="shared" si="74"/>
        <v>1500</v>
      </c>
      <c r="L62" s="67">
        <f t="shared" si="74"/>
        <v>0</v>
      </c>
      <c r="M62" s="67">
        <f t="shared" si="74"/>
        <v>1550</v>
      </c>
      <c r="N62" s="67">
        <f t="shared" si="74"/>
        <v>0</v>
      </c>
      <c r="O62" s="67">
        <f t="shared" si="74"/>
        <v>7400</v>
      </c>
    </row>
    <row r="63" spans="1:46" ht="15.4" thickTop="1" x14ac:dyDescent="0.4"/>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1000-000000000000}">
      <formula1>0</formula1>
    </dataValidation>
  </dataValidations>
  <pageMargins left="0.7" right="0.7" top="0.75" bottom="0.75" header="0.3" footer="0.3"/>
  <pageSetup orientation="portrait" horizontalDpi="1200" verticalDpi="12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61"/>
  <sheetViews>
    <sheetView topLeftCell="B1" zoomScale="85" workbookViewId="0">
      <selection activeCell="K5" sqref="K5"/>
    </sheetView>
  </sheetViews>
  <sheetFormatPr defaultColWidth="9.19921875" defaultRowHeight="12.75" x14ac:dyDescent="0.35"/>
  <cols>
    <col min="1" max="1" width="11.73046875" hidden="1" customWidth="1"/>
    <col min="2" max="2" width="9" bestFit="1" customWidth="1"/>
    <col min="3" max="3" width="52.53125" bestFit="1" customWidth="1"/>
    <col min="4" max="4" width="11.796875" bestFit="1" customWidth="1"/>
    <col min="7" max="7" width="9" customWidth="1"/>
    <col min="8" max="11" width="9.19921875" customWidth="1"/>
  </cols>
  <sheetData>
    <row r="1" spans="1:11" x14ac:dyDescent="0.35">
      <c r="B1" t="s">
        <v>138</v>
      </c>
    </row>
    <row r="4" spans="1:11" ht="15" x14ac:dyDescent="0.65">
      <c r="B4" s="40" t="s">
        <v>137</v>
      </c>
      <c r="C4" s="40" t="s">
        <v>3</v>
      </c>
      <c r="G4" s="41" t="s">
        <v>222</v>
      </c>
      <c r="H4" s="42"/>
      <c r="I4" s="41" t="s">
        <v>223</v>
      </c>
      <c r="J4" s="42"/>
      <c r="K4" s="41" t="s">
        <v>10</v>
      </c>
    </row>
    <row r="5" spans="1:11" x14ac:dyDescent="0.35">
      <c r="A5" s="43" t="s">
        <v>13</v>
      </c>
      <c r="B5">
        <v>6005</v>
      </c>
      <c r="C5" s="133" t="s">
        <v>384</v>
      </c>
    </row>
    <row r="6" spans="1:11" x14ac:dyDescent="0.35">
      <c r="A6" s="44" t="s">
        <v>14</v>
      </c>
      <c r="B6">
        <v>6010</v>
      </c>
      <c r="C6" t="s">
        <v>15</v>
      </c>
    </row>
    <row r="7" spans="1:11" x14ac:dyDescent="0.35">
      <c r="A7" s="44" t="s">
        <v>16</v>
      </c>
      <c r="B7">
        <v>6015</v>
      </c>
      <c r="C7" t="s">
        <v>17</v>
      </c>
    </row>
    <row r="8" spans="1:11" x14ac:dyDescent="0.35">
      <c r="A8" s="44" t="s">
        <v>18</v>
      </c>
      <c r="B8">
        <v>6020</v>
      </c>
      <c r="C8" t="s">
        <v>19</v>
      </c>
    </row>
    <row r="9" spans="1:11" x14ac:dyDescent="0.35">
      <c r="A9" s="43" t="s">
        <v>20</v>
      </c>
      <c r="B9">
        <v>6025</v>
      </c>
      <c r="C9" t="s">
        <v>21</v>
      </c>
    </row>
    <row r="10" spans="1:11" x14ac:dyDescent="0.35">
      <c r="A10" s="44" t="s">
        <v>22</v>
      </c>
      <c r="B10">
        <v>6030</v>
      </c>
      <c r="C10" t="s">
        <v>23</v>
      </c>
    </row>
    <row r="11" spans="1:11" x14ac:dyDescent="0.35">
      <c r="A11" s="44" t="s">
        <v>24</v>
      </c>
      <c r="B11">
        <v>6035</v>
      </c>
      <c r="C11" t="s">
        <v>25</v>
      </c>
    </row>
    <row r="12" spans="1:11" x14ac:dyDescent="0.35">
      <c r="A12" s="44" t="s">
        <v>26</v>
      </c>
      <c r="B12">
        <v>6040</v>
      </c>
      <c r="C12" t="s">
        <v>27</v>
      </c>
    </row>
    <row r="13" spans="1:11" x14ac:dyDescent="0.35">
      <c r="A13" s="44" t="s">
        <v>28</v>
      </c>
      <c r="B13">
        <v>6045</v>
      </c>
      <c r="C13" t="s">
        <v>8</v>
      </c>
    </row>
    <row r="14" spans="1:11" x14ac:dyDescent="0.35">
      <c r="A14" s="44" t="s">
        <v>228</v>
      </c>
      <c r="B14">
        <v>6050</v>
      </c>
      <c r="C14" t="s">
        <v>214</v>
      </c>
    </row>
    <row r="15" spans="1:11" x14ac:dyDescent="0.35">
      <c r="A15" s="44" t="s">
        <v>229</v>
      </c>
      <c r="B15">
        <v>6055</v>
      </c>
      <c r="C15" t="s">
        <v>215</v>
      </c>
    </row>
    <row r="16" spans="1:11" x14ac:dyDescent="0.35">
      <c r="A16" s="44" t="s">
        <v>29</v>
      </c>
      <c r="B16">
        <v>6060</v>
      </c>
      <c r="C16" t="s">
        <v>261</v>
      </c>
    </row>
    <row r="17" spans="1:3" x14ac:dyDescent="0.35">
      <c r="A17" s="44" t="s">
        <v>31</v>
      </c>
      <c r="B17">
        <v>7002</v>
      </c>
      <c r="C17" t="s">
        <v>30</v>
      </c>
    </row>
    <row r="18" spans="1:3" x14ac:dyDescent="0.35">
      <c r="A18" s="44" t="s">
        <v>33</v>
      </c>
      <c r="B18">
        <v>7004</v>
      </c>
      <c r="C18" t="s">
        <v>32</v>
      </c>
    </row>
    <row r="19" spans="1:3" x14ac:dyDescent="0.35">
      <c r="A19" s="44" t="s">
        <v>35</v>
      </c>
      <c r="B19">
        <v>7006</v>
      </c>
      <c r="C19" t="s">
        <v>34</v>
      </c>
    </row>
    <row r="20" spans="1:3" x14ac:dyDescent="0.35">
      <c r="A20" s="44" t="s">
        <v>37</v>
      </c>
      <c r="B20">
        <v>7008</v>
      </c>
      <c r="C20" t="s">
        <v>36</v>
      </c>
    </row>
    <row r="21" spans="1:3" x14ac:dyDescent="0.35">
      <c r="A21" s="44" t="s">
        <v>39</v>
      </c>
      <c r="B21">
        <v>7010</v>
      </c>
      <c r="C21" t="s">
        <v>38</v>
      </c>
    </row>
    <row r="22" spans="1:3" x14ac:dyDescent="0.35">
      <c r="A22" s="44" t="s">
        <v>41</v>
      </c>
      <c r="B22">
        <v>7012</v>
      </c>
      <c r="C22" t="s">
        <v>40</v>
      </c>
    </row>
    <row r="23" spans="1:3" x14ac:dyDescent="0.35">
      <c r="A23" s="44" t="s">
        <v>43</v>
      </c>
      <c r="B23">
        <v>7014</v>
      </c>
      <c r="C23" t="s">
        <v>42</v>
      </c>
    </row>
    <row r="24" spans="1:3" x14ac:dyDescent="0.35">
      <c r="A24" s="44" t="s">
        <v>45</v>
      </c>
      <c r="B24">
        <v>7016</v>
      </c>
      <c r="C24" t="s">
        <v>44</v>
      </c>
    </row>
    <row r="25" spans="1:3" x14ac:dyDescent="0.35">
      <c r="A25" s="44" t="s">
        <v>47</v>
      </c>
      <c r="B25">
        <v>7018</v>
      </c>
      <c r="C25" t="s">
        <v>46</v>
      </c>
    </row>
    <row r="26" spans="1:3" x14ac:dyDescent="0.35">
      <c r="A26" s="44" t="s">
        <v>49</v>
      </c>
      <c r="B26">
        <v>7020</v>
      </c>
      <c r="C26" t="s">
        <v>48</v>
      </c>
    </row>
    <row r="27" spans="1:3" x14ac:dyDescent="0.35">
      <c r="A27" s="44" t="s">
        <v>51</v>
      </c>
      <c r="B27">
        <v>7022</v>
      </c>
      <c r="C27" t="s">
        <v>50</v>
      </c>
    </row>
    <row r="28" spans="1:3" x14ac:dyDescent="0.35">
      <c r="A28" s="44" t="s">
        <v>53</v>
      </c>
      <c r="B28">
        <v>7024</v>
      </c>
      <c r="C28" t="s">
        <v>52</v>
      </c>
    </row>
    <row r="29" spans="1:3" x14ac:dyDescent="0.35">
      <c r="A29" s="44" t="s">
        <v>55</v>
      </c>
      <c r="B29">
        <v>7026</v>
      </c>
      <c r="C29" t="s">
        <v>54</v>
      </c>
    </row>
    <row r="30" spans="1:3" x14ac:dyDescent="0.35">
      <c r="A30" s="44" t="s">
        <v>57</v>
      </c>
      <c r="B30">
        <v>7028</v>
      </c>
      <c r="C30" t="s">
        <v>56</v>
      </c>
    </row>
    <row r="31" spans="1:3" x14ac:dyDescent="0.35">
      <c r="A31" s="44" t="s">
        <v>59</v>
      </c>
      <c r="B31">
        <v>7030</v>
      </c>
      <c r="C31" t="s">
        <v>58</v>
      </c>
    </row>
    <row r="32" spans="1:3" x14ac:dyDescent="0.35">
      <c r="A32" s="44" t="s">
        <v>61</v>
      </c>
      <c r="B32">
        <v>7032</v>
      </c>
      <c r="C32" t="s">
        <v>60</v>
      </c>
    </row>
    <row r="33" spans="1:3" x14ac:dyDescent="0.35">
      <c r="A33" s="44" t="s">
        <v>63</v>
      </c>
      <c r="B33">
        <v>7034</v>
      </c>
      <c r="C33" t="s">
        <v>62</v>
      </c>
    </row>
    <row r="34" spans="1:3" x14ac:dyDescent="0.35">
      <c r="A34" s="44" t="s">
        <v>65</v>
      </c>
      <c r="B34">
        <v>7036</v>
      </c>
      <c r="C34" t="s">
        <v>64</v>
      </c>
    </row>
    <row r="35" spans="1:3" x14ac:dyDescent="0.35">
      <c r="A35" s="44" t="s">
        <v>67</v>
      </c>
      <c r="B35">
        <v>7038</v>
      </c>
      <c r="C35" t="s">
        <v>66</v>
      </c>
    </row>
    <row r="36" spans="1:3" x14ac:dyDescent="0.35">
      <c r="A36" s="44" t="s">
        <v>69</v>
      </c>
      <c r="B36">
        <v>7040</v>
      </c>
      <c r="C36" t="s">
        <v>68</v>
      </c>
    </row>
    <row r="37" spans="1:3" x14ac:dyDescent="0.35">
      <c r="A37" s="44" t="s">
        <v>71</v>
      </c>
      <c r="B37">
        <v>7042</v>
      </c>
      <c r="C37" t="s">
        <v>70</v>
      </c>
    </row>
    <row r="38" spans="1:3" x14ac:dyDescent="0.35">
      <c r="A38" s="44" t="s">
        <v>72</v>
      </c>
      <c r="B38">
        <v>7044</v>
      </c>
      <c r="C38" t="s">
        <v>262</v>
      </c>
    </row>
    <row r="39" spans="1:3" x14ac:dyDescent="0.35">
      <c r="A39" s="44" t="s">
        <v>74</v>
      </c>
      <c r="B39">
        <v>7046</v>
      </c>
      <c r="C39" t="s">
        <v>73</v>
      </c>
    </row>
    <row r="40" spans="1:3" x14ac:dyDescent="0.35">
      <c r="A40" s="44" t="s">
        <v>76</v>
      </c>
      <c r="B40">
        <v>7048</v>
      </c>
      <c r="C40" t="s">
        <v>75</v>
      </c>
    </row>
    <row r="41" spans="1:3" x14ac:dyDescent="0.35">
      <c r="A41" s="44" t="s">
        <v>78</v>
      </c>
      <c r="B41">
        <v>7050</v>
      </c>
      <c r="C41" t="s">
        <v>77</v>
      </c>
    </row>
    <row r="42" spans="1:3" x14ac:dyDescent="0.35">
      <c r="A42" s="44" t="s">
        <v>80</v>
      </c>
      <c r="B42">
        <v>7052</v>
      </c>
      <c r="C42" t="s">
        <v>79</v>
      </c>
    </row>
    <row r="43" spans="1:3" x14ac:dyDescent="0.35">
      <c r="A43" s="44" t="s">
        <v>81</v>
      </c>
      <c r="B43">
        <v>7070</v>
      </c>
      <c r="C43" t="s">
        <v>96</v>
      </c>
    </row>
    <row r="44" spans="1:3" x14ac:dyDescent="0.35">
      <c r="A44" s="44" t="s">
        <v>83</v>
      </c>
      <c r="B44">
        <v>7072</v>
      </c>
      <c r="C44" t="s">
        <v>98</v>
      </c>
    </row>
    <row r="45" spans="1:3" x14ac:dyDescent="0.35">
      <c r="A45" s="44" t="s">
        <v>85</v>
      </c>
      <c r="B45">
        <v>7078</v>
      </c>
      <c r="C45" t="s">
        <v>103</v>
      </c>
    </row>
    <row r="46" spans="1:3" x14ac:dyDescent="0.35">
      <c r="A46" s="44" t="s">
        <v>87</v>
      </c>
      <c r="B46">
        <v>7080</v>
      </c>
      <c r="C46" t="s">
        <v>105</v>
      </c>
    </row>
    <row r="47" spans="1:3" x14ac:dyDescent="0.35">
      <c r="A47" s="44" t="s">
        <v>89</v>
      </c>
      <c r="B47">
        <v>7082</v>
      </c>
      <c r="C47" t="s">
        <v>107</v>
      </c>
    </row>
    <row r="48" spans="1:3" x14ac:dyDescent="0.35">
      <c r="A48" s="44" t="s">
        <v>91</v>
      </c>
      <c r="B48">
        <v>7084</v>
      </c>
      <c r="C48" t="s">
        <v>109</v>
      </c>
    </row>
    <row r="49" spans="1:3" x14ac:dyDescent="0.35">
      <c r="A49" s="44" t="s">
        <v>93</v>
      </c>
      <c r="B49">
        <v>7086</v>
      </c>
      <c r="C49" t="s">
        <v>11</v>
      </c>
    </row>
    <row r="50" spans="1:3" x14ac:dyDescent="0.35">
      <c r="A50" s="44" t="s">
        <v>95</v>
      </c>
      <c r="B50">
        <v>7088</v>
      </c>
      <c r="C50" t="s">
        <v>213</v>
      </c>
    </row>
    <row r="51" spans="1:3" x14ac:dyDescent="0.35">
      <c r="A51" s="44"/>
      <c r="B51">
        <v>7092</v>
      </c>
      <c r="C51" t="s">
        <v>276</v>
      </c>
    </row>
    <row r="52" spans="1:3" x14ac:dyDescent="0.35">
      <c r="A52" s="44" t="s">
        <v>97</v>
      </c>
      <c r="B52">
        <v>7090</v>
      </c>
      <c r="C52" t="s">
        <v>259</v>
      </c>
    </row>
    <row r="53" spans="1:3" x14ac:dyDescent="0.35">
      <c r="A53" s="44" t="s">
        <v>99</v>
      </c>
      <c r="B53">
        <v>7074</v>
      </c>
      <c r="C53" t="s">
        <v>263</v>
      </c>
    </row>
    <row r="54" spans="1:3" x14ac:dyDescent="0.35">
      <c r="A54" s="44" t="s">
        <v>100</v>
      </c>
      <c r="B54">
        <v>7076</v>
      </c>
      <c r="C54" t="s">
        <v>101</v>
      </c>
    </row>
    <row r="55" spans="1:3" x14ac:dyDescent="0.35">
      <c r="A55" s="44" t="s">
        <v>102</v>
      </c>
      <c r="B55">
        <v>7056</v>
      </c>
      <c r="C55" t="s">
        <v>82</v>
      </c>
    </row>
    <row r="56" spans="1:3" x14ac:dyDescent="0.35">
      <c r="A56" s="44" t="s">
        <v>104</v>
      </c>
      <c r="B56">
        <v>7058</v>
      </c>
      <c r="C56" t="s">
        <v>84</v>
      </c>
    </row>
    <row r="57" spans="1:3" x14ac:dyDescent="0.35">
      <c r="A57" s="44" t="s">
        <v>106</v>
      </c>
      <c r="B57">
        <v>7060</v>
      </c>
      <c r="C57" t="s">
        <v>86</v>
      </c>
    </row>
    <row r="58" spans="1:3" x14ac:dyDescent="0.35">
      <c r="A58" s="44" t="s">
        <v>108</v>
      </c>
      <c r="B58">
        <v>7062</v>
      </c>
      <c r="C58" t="s">
        <v>88</v>
      </c>
    </row>
    <row r="59" spans="1:3" x14ac:dyDescent="0.35">
      <c r="A59" s="44" t="s">
        <v>110</v>
      </c>
      <c r="B59">
        <v>7064</v>
      </c>
      <c r="C59" t="s">
        <v>90</v>
      </c>
    </row>
    <row r="60" spans="1:3" x14ac:dyDescent="0.35">
      <c r="A60" s="44" t="s">
        <v>227</v>
      </c>
      <c r="B60">
        <v>7066</v>
      </c>
      <c r="C60" t="s">
        <v>92</v>
      </c>
    </row>
    <row r="61" spans="1:3" x14ac:dyDescent="0.35">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defaultColWidth="9.19921875" defaultRowHeight="12.75" x14ac:dyDescent="0.35"/>
  <cols>
    <col min="1" max="1" width="10.796875" bestFit="1" customWidth="1"/>
    <col min="2" max="2" width="11.73046875" customWidth="1"/>
    <col min="3" max="3" width="14.796875" bestFit="1" customWidth="1"/>
    <col min="4" max="4" width="11.265625" bestFit="1" customWidth="1"/>
    <col min="5" max="5" width="11.265625" customWidth="1"/>
    <col min="6" max="6" width="12.265625" bestFit="1" customWidth="1"/>
    <col min="7" max="7" width="5.19921875" bestFit="1" customWidth="1"/>
    <col min="8" max="8" width="17" bestFit="1" customWidth="1"/>
    <col min="9" max="9" width="19.73046875" bestFit="1" customWidth="1"/>
    <col min="10" max="10" width="22.46484375" style="47" bestFit="1" customWidth="1"/>
    <col min="11" max="11" width="25.19921875" style="47" bestFit="1" customWidth="1"/>
    <col min="12" max="12" width="26.796875" style="47" bestFit="1" customWidth="1"/>
    <col min="13" max="13" width="26.265625" style="47" bestFit="1" customWidth="1"/>
    <col min="14" max="14" width="28.53125" style="47" bestFit="1" customWidth="1"/>
    <col min="15" max="15" width="28.265625" style="47" bestFit="1" customWidth="1"/>
    <col min="16" max="16" width="25.796875" style="47" bestFit="1" customWidth="1"/>
    <col min="17" max="17" width="27" style="47" bestFit="1" customWidth="1"/>
    <col min="18" max="18" width="24.46484375" style="47" bestFit="1" customWidth="1"/>
    <col min="19" max="19" width="23.265625" style="47" bestFit="1" customWidth="1"/>
    <col min="20" max="20" width="22.73046875" style="47" bestFit="1" customWidth="1"/>
    <col min="21" max="21" width="23.19921875" style="47" bestFit="1" customWidth="1"/>
    <col min="22" max="22" width="12.796875" style="47" bestFit="1" customWidth="1"/>
  </cols>
  <sheetData>
    <row r="3" spans="1:22" ht="16.5" x14ac:dyDescent="0.35">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35">
      <c r="A4" t="str">
        <f>'Membership Dues Allocation '!AA7</f>
        <v>Budget</v>
      </c>
      <c r="B4" t="str">
        <f>'Membership Dues Allocation '!AB7</f>
        <v>6005-000000</v>
      </c>
      <c r="C4">
        <f>'Membership Dues Allocation '!AC7</f>
        <v>100</v>
      </c>
      <c r="D4" s="46" t="str">
        <f>'Membership Dues Allocation '!AD7</f>
        <v>069</v>
      </c>
      <c r="E4" s="46"/>
      <c r="H4">
        <f>'Membership Dues Allocation '!AG7</f>
        <v>110</v>
      </c>
      <c r="I4" t="str">
        <f>'Membership Dues Allocation '!AH7</f>
        <v>AUD</v>
      </c>
      <c r="J4" s="47">
        <f>'Membership Dues Allocation '!AI7</f>
        <v>1475.41</v>
      </c>
      <c r="K4" s="47">
        <f>'Membership Dues Allocation '!AJ7</f>
        <v>4200.7700000000004</v>
      </c>
      <c r="L4" s="47">
        <f>'Membership Dues Allocation '!AK7</f>
        <v>36251.01</v>
      </c>
      <c r="M4" s="47">
        <f>'Membership Dues Allocation '!AL7</f>
        <v>7504.33</v>
      </c>
      <c r="N4" s="47">
        <f>'Membership Dues Allocation '!AM7</f>
        <v>2469.3000000000002</v>
      </c>
      <c r="O4" s="47">
        <f>'Membership Dues Allocation '!AN7</f>
        <v>1624.12</v>
      </c>
      <c r="P4" s="47">
        <f>'Membership Dues Allocation '!AO7</f>
        <v>2030.7</v>
      </c>
      <c r="Q4" s="47">
        <f>'Membership Dues Allocation '!AP7</f>
        <v>6501</v>
      </c>
      <c r="R4" s="47">
        <f>'Membership Dues Allocation '!AQ7</f>
        <v>33703.07</v>
      </c>
      <c r="S4" s="47">
        <f>'Membership Dues Allocation '!AR7</f>
        <v>6640.75</v>
      </c>
      <c r="T4" s="47">
        <f>'Membership Dues Allocation '!AS7</f>
        <v>2722.6</v>
      </c>
      <c r="U4" s="47">
        <f>'Membership Dues Allocation '!AT7</f>
        <v>4687.5600000000004</v>
      </c>
      <c r="V4" s="47">
        <f>SUM(J4:U4)</f>
        <v>109810.62000000001</v>
      </c>
    </row>
    <row r="5" spans="1:22" x14ac:dyDescent="0.35">
      <c r="A5" t="str">
        <f>Conferences!AA9</f>
        <v>Budget</v>
      </c>
      <c r="B5" t="str">
        <f>Conferences!AB9</f>
        <v>6025-000000</v>
      </c>
      <c r="C5">
        <f>Conferences!AC9</f>
        <v>150</v>
      </c>
      <c r="D5" s="46" t="str">
        <f>Conferences!AD9</f>
        <v>069</v>
      </c>
      <c r="E5" s="46" t="str">
        <f>Conferences!AE9</f>
        <v>R100</v>
      </c>
      <c r="H5">
        <f>Conferences!AG9</f>
        <v>110</v>
      </c>
      <c r="I5" t="str">
        <f>Conferences!AH9</f>
        <v>AUD</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0</v>
      </c>
      <c r="T5" s="47">
        <f>Conferences!AS9</f>
        <v>0</v>
      </c>
      <c r="U5" s="47">
        <f>Conferences!AT9</f>
        <v>0</v>
      </c>
      <c r="V5" s="47">
        <f t="shared" ref="V5:V61" si="0">SUM(J5:U5)</f>
        <v>0</v>
      </c>
    </row>
    <row r="6" spans="1:22" x14ac:dyDescent="0.35">
      <c r="A6" t="str">
        <f>Conferences!AA10</f>
        <v>Budget</v>
      </c>
      <c r="B6" t="str">
        <f>Conferences!AB10</f>
        <v>6025-000000</v>
      </c>
      <c r="C6">
        <f>Conferences!AC10</f>
        <v>150</v>
      </c>
      <c r="D6" s="46" t="str">
        <f>Conferences!AD10</f>
        <v>069</v>
      </c>
      <c r="E6" s="46" t="str">
        <f>Conferences!AE10</f>
        <v>R200</v>
      </c>
      <c r="H6">
        <f>Conferences!AG10</f>
        <v>110</v>
      </c>
      <c r="I6" t="str">
        <f>Conferences!AH10</f>
        <v>AUD</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35">
      <c r="A7" t="str">
        <f>Conferences!AA11</f>
        <v>Budget</v>
      </c>
      <c r="B7" t="str">
        <f>Conferences!AB11</f>
        <v>6025-000000</v>
      </c>
      <c r="C7">
        <f>Conferences!AC11</f>
        <v>150</v>
      </c>
      <c r="D7" s="46" t="str">
        <f>Conferences!AD11</f>
        <v>069</v>
      </c>
      <c r="E7" s="46" t="str">
        <f>Conferences!AE11</f>
        <v>R300</v>
      </c>
      <c r="H7">
        <f>Conferences!AG11</f>
        <v>110</v>
      </c>
      <c r="I7" t="str">
        <f>Conferences!AH11</f>
        <v>AUD</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35">
      <c r="A8" t="str">
        <f>Conferences!AA12</f>
        <v>Budget</v>
      </c>
      <c r="B8" t="str">
        <f>Conferences!AB12</f>
        <v>6025-000000</v>
      </c>
      <c r="C8">
        <f>Conferences!AC12</f>
        <v>150</v>
      </c>
      <c r="D8" s="46" t="str">
        <f>Conferences!AD12</f>
        <v>069</v>
      </c>
      <c r="E8" s="46" t="str">
        <f>Conferences!AE12</f>
        <v>R400</v>
      </c>
      <c r="H8">
        <f>Conferences!AG12</f>
        <v>110</v>
      </c>
      <c r="I8" t="str">
        <f>Conferences!AH12</f>
        <v>AUD</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35">
      <c r="A9" t="str">
        <f>Conferences!AA13</f>
        <v>Budget</v>
      </c>
      <c r="B9" t="str">
        <f>Conferences!AB13</f>
        <v>6025-000000</v>
      </c>
      <c r="C9">
        <f>Conferences!AC13</f>
        <v>150</v>
      </c>
      <c r="D9" s="46" t="str">
        <f>Conferences!AD13</f>
        <v>069</v>
      </c>
      <c r="E9" s="46" t="str">
        <f>Conferences!AE13</f>
        <v>R500</v>
      </c>
      <c r="H9">
        <f>Conferences!AG13</f>
        <v>110</v>
      </c>
      <c r="I9" t="str">
        <f>Conferences!AH13</f>
        <v>AUD</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35">
      <c r="A10" t="str">
        <f>Conferences!AA14</f>
        <v>Budget</v>
      </c>
      <c r="B10" t="str">
        <f>Conferences!AB14</f>
        <v>6025-000000</v>
      </c>
      <c r="C10">
        <f>Conferences!AC14</f>
        <v>150</v>
      </c>
      <c r="D10" s="46" t="str">
        <f>Conferences!AD14</f>
        <v>069</v>
      </c>
      <c r="E10" s="46" t="str">
        <f>Conferences!AE14</f>
        <v>R600</v>
      </c>
      <c r="H10">
        <f>Conferences!AG14</f>
        <v>110</v>
      </c>
      <c r="I10" t="str">
        <f>Conferences!AH14</f>
        <v>AUD</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35">
      <c r="A11" t="str">
        <f>Conferences!AA15</f>
        <v>Budget</v>
      </c>
      <c r="B11" t="str">
        <f>Conferences!AB15</f>
        <v>6025-000000</v>
      </c>
      <c r="C11">
        <f>Conferences!AC15</f>
        <v>150</v>
      </c>
      <c r="D11" s="46" t="str">
        <f>Conferences!AD15</f>
        <v>069</v>
      </c>
      <c r="E11" s="46" t="str">
        <f>Conferences!AE15</f>
        <v>R700</v>
      </c>
      <c r="H11">
        <f>Conferences!AG15</f>
        <v>110</v>
      </c>
      <c r="I11" t="str">
        <f>Conferences!AH15</f>
        <v>AUD</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35">
      <c r="A12" t="str">
        <f>Conferences!AA16</f>
        <v>Budget</v>
      </c>
      <c r="B12" t="str">
        <f>Conferences!AB16</f>
        <v>6050-000000</v>
      </c>
      <c r="C12">
        <f>Conferences!AC16</f>
        <v>150</v>
      </c>
      <c r="D12" s="46" t="str">
        <f>Conferences!AD16</f>
        <v>069</v>
      </c>
      <c r="E12" s="46"/>
      <c r="H12">
        <f>Conferences!AG16</f>
        <v>110</v>
      </c>
      <c r="I12" t="str">
        <f>Conferences!AH16</f>
        <v>AUD</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35">
      <c r="A13" t="str">
        <f>Conferences!AA17</f>
        <v>Budget</v>
      </c>
      <c r="B13" t="str">
        <f>Conferences!AB17</f>
        <v>6055-000000</v>
      </c>
      <c r="C13">
        <f>Conferences!AC17</f>
        <v>150</v>
      </c>
      <c r="D13" s="46" t="str">
        <f>Conferences!AD17</f>
        <v>069</v>
      </c>
      <c r="E13" s="46"/>
      <c r="H13">
        <f>Conferences!AG17</f>
        <v>110</v>
      </c>
      <c r="I13" t="str">
        <f>Conferences!AH17</f>
        <v>AUD</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35">
      <c r="A14" t="str">
        <f>Conferences!AA18</f>
        <v>Budget</v>
      </c>
      <c r="B14" t="str">
        <f>Conferences!AB18</f>
        <v>6060-000000</v>
      </c>
      <c r="C14">
        <f>Conferences!AC18</f>
        <v>150</v>
      </c>
      <c r="D14" s="46" t="str">
        <f>Conferences!AD18</f>
        <v>069</v>
      </c>
      <c r="E14" s="46"/>
      <c r="H14">
        <f>Conferences!AG18</f>
        <v>110</v>
      </c>
      <c r="I14" t="str">
        <f>Conferences!AH18</f>
        <v>AUD</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35">
      <c r="A15" t="str">
        <f>Conferences!AA19</f>
        <v>Budget</v>
      </c>
      <c r="B15" t="str">
        <f>Conferences!AB19</f>
        <v>6030-000000</v>
      </c>
      <c r="C15">
        <f>Conferences!AC19</f>
        <v>150</v>
      </c>
      <c r="D15" s="46" t="str">
        <f>Conferences!AD19</f>
        <v>069</v>
      </c>
      <c r="E15" s="46"/>
      <c r="H15">
        <f>Conferences!AG19</f>
        <v>110</v>
      </c>
      <c r="I15" t="str">
        <f>Conferences!AH19</f>
        <v>AUD</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35">
      <c r="A16" t="str">
        <f>Conferences!AA20</f>
        <v>Budget</v>
      </c>
      <c r="B16" t="str">
        <f>Conferences!AB20</f>
        <v>6035-000000</v>
      </c>
      <c r="C16">
        <f>Conferences!AC20</f>
        <v>150</v>
      </c>
      <c r="D16" s="46" t="str">
        <f>Conferences!AD20</f>
        <v>069</v>
      </c>
      <c r="E16" s="46"/>
      <c r="H16">
        <f>Conferences!AG20</f>
        <v>110</v>
      </c>
      <c r="I16" t="str">
        <f>Conferences!AH20</f>
        <v>AUD</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0</v>
      </c>
      <c r="U16" s="47">
        <f>Conferences!AT20</f>
        <v>0</v>
      </c>
      <c r="V16" s="47">
        <f t="shared" si="0"/>
        <v>0</v>
      </c>
    </row>
    <row r="17" spans="1:22" x14ac:dyDescent="0.35">
      <c r="A17" t="str">
        <f>Conferences!AA21</f>
        <v>Budget</v>
      </c>
      <c r="B17" t="str">
        <f>Conferences!AB21</f>
        <v>6040-000000</v>
      </c>
      <c r="C17">
        <f>Conferences!AC21</f>
        <v>150</v>
      </c>
      <c r="D17" s="46" t="str">
        <f>Conferences!AD21</f>
        <v>069</v>
      </c>
      <c r="E17" s="46"/>
      <c r="H17">
        <f>Conferences!AG21</f>
        <v>110</v>
      </c>
      <c r="I17" t="str">
        <f>Conferences!AH21</f>
        <v>AUD</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35">
      <c r="A18" t="str">
        <f>Conferences!AA22</f>
        <v>Budget</v>
      </c>
      <c r="B18" t="str">
        <f>Conferences!AB22</f>
        <v>6010-000000</v>
      </c>
      <c r="C18">
        <f>Conferences!AC22</f>
        <v>150</v>
      </c>
      <c r="D18" s="46" t="str">
        <f>Conferences!AD22</f>
        <v>069</v>
      </c>
      <c r="E18" s="46"/>
      <c r="H18">
        <f>Conferences!AG22</f>
        <v>110</v>
      </c>
      <c r="I18" t="str">
        <f>Conferences!AH22</f>
        <v>AUD</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35">
      <c r="A19" t="str">
        <f>Conferences!AA23</f>
        <v>Budget</v>
      </c>
      <c r="B19" t="str">
        <f>Conferences!AB23</f>
        <v>6020-000000</v>
      </c>
      <c r="C19">
        <f>Conferences!AC23</f>
        <v>150</v>
      </c>
      <c r="D19" s="46" t="str">
        <f>Conferences!AD23</f>
        <v>069</v>
      </c>
      <c r="E19" s="46"/>
      <c r="H19">
        <f>Conferences!AG23</f>
        <v>110</v>
      </c>
      <c r="I19" t="str">
        <f>Conferences!AH23</f>
        <v>AUD</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35">
      <c r="A20" t="str">
        <f>Conferences!AA27</f>
        <v>Budget</v>
      </c>
      <c r="B20" t="str">
        <f>Conferences!AB27</f>
        <v>7004-000000</v>
      </c>
      <c r="C20">
        <f>Conferences!AC27</f>
        <v>150</v>
      </c>
      <c r="D20" s="46" t="str">
        <f>Conferences!AD27</f>
        <v>069</v>
      </c>
      <c r="E20" s="46"/>
      <c r="H20">
        <f>Conferences!AG27</f>
        <v>110</v>
      </c>
      <c r="I20" t="str">
        <f>Conferences!AH27</f>
        <v>AUD</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35">
      <c r="A21" t="str">
        <f>Conferences!AA28</f>
        <v>Budget</v>
      </c>
      <c r="B21" t="str">
        <f>Conferences!AB28</f>
        <v>7008-000000</v>
      </c>
      <c r="C21">
        <f>Conferences!AC28</f>
        <v>150</v>
      </c>
      <c r="D21" s="46" t="str">
        <f>Conferences!AD28</f>
        <v>069</v>
      </c>
      <c r="E21" s="46"/>
      <c r="H21">
        <f>Conferences!AG28</f>
        <v>110</v>
      </c>
      <c r="I21" t="str">
        <f>Conferences!AH28</f>
        <v>AUD</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0</v>
      </c>
      <c r="T21" s="47">
        <f>Conferences!AS28</f>
        <v>0</v>
      </c>
      <c r="U21" s="47">
        <f>Conferences!AT28</f>
        <v>0</v>
      </c>
      <c r="V21" s="47">
        <f t="shared" si="0"/>
        <v>0</v>
      </c>
    </row>
    <row r="22" spans="1:22" x14ac:dyDescent="0.35">
      <c r="A22" t="str">
        <f>Conferences!AA29</f>
        <v>Budget</v>
      </c>
      <c r="B22" t="str">
        <f>Conferences!AB29</f>
        <v>7010-000000</v>
      </c>
      <c r="C22">
        <f>Conferences!AC29</f>
        <v>150</v>
      </c>
      <c r="D22" s="46" t="str">
        <f>Conferences!AD29</f>
        <v>069</v>
      </c>
      <c r="E22" s="46"/>
      <c r="H22">
        <f>Conferences!AG29</f>
        <v>110</v>
      </c>
      <c r="I22" t="str">
        <f>Conferences!AH29</f>
        <v>AUD</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0</v>
      </c>
      <c r="U22" s="47">
        <f>Conferences!AT29</f>
        <v>0</v>
      </c>
      <c r="V22" s="47">
        <f t="shared" si="0"/>
        <v>0</v>
      </c>
    </row>
    <row r="23" spans="1:22" x14ac:dyDescent="0.35">
      <c r="A23" t="str">
        <f>Conferences!AA30</f>
        <v>Budget</v>
      </c>
      <c r="B23" t="str">
        <f>Conferences!AB30</f>
        <v>7012-000000</v>
      </c>
      <c r="C23">
        <f>Conferences!AC30</f>
        <v>150</v>
      </c>
      <c r="D23" s="46" t="str">
        <f>Conferences!AD30</f>
        <v>069</v>
      </c>
      <c r="E23" s="46"/>
      <c r="H23">
        <f>Conferences!AG30</f>
        <v>110</v>
      </c>
      <c r="I23" t="str">
        <f>Conferences!AH30</f>
        <v>AUD</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0</v>
      </c>
      <c r="U23" s="47">
        <f>Conferences!AT30</f>
        <v>0</v>
      </c>
      <c r="V23" s="47">
        <f t="shared" si="0"/>
        <v>0</v>
      </c>
    </row>
    <row r="24" spans="1:22" x14ac:dyDescent="0.35">
      <c r="A24" t="str">
        <f>Conferences!AA31</f>
        <v>Budget</v>
      </c>
      <c r="B24" t="str">
        <f>Conferences!AB31</f>
        <v>7014-000000</v>
      </c>
      <c r="C24">
        <f>Conferences!AC31</f>
        <v>150</v>
      </c>
      <c r="D24" s="46" t="str">
        <f>Conferences!AD31</f>
        <v>069</v>
      </c>
      <c r="E24" s="46"/>
      <c r="H24">
        <f>Conferences!AG31</f>
        <v>110</v>
      </c>
      <c r="I24" t="str">
        <f>Conferences!AH31</f>
        <v>AUD</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0</v>
      </c>
      <c r="U24" s="47">
        <f>Conferences!AT31</f>
        <v>0</v>
      </c>
      <c r="V24" s="47">
        <f t="shared" si="0"/>
        <v>0</v>
      </c>
    </row>
    <row r="25" spans="1:22" x14ac:dyDescent="0.35">
      <c r="A25" t="str">
        <f>Conferences!AA32</f>
        <v>Budget</v>
      </c>
      <c r="B25" t="str">
        <f>Conferences!AB32</f>
        <v>7016-000000</v>
      </c>
      <c r="C25">
        <f>Conferences!AC32</f>
        <v>150</v>
      </c>
      <c r="D25" s="46" t="str">
        <f>Conferences!AD32</f>
        <v>069</v>
      </c>
      <c r="E25" s="46"/>
      <c r="H25">
        <f>Conferences!AG32</f>
        <v>110</v>
      </c>
      <c r="I25" t="str">
        <f>Conferences!AH32</f>
        <v>AUD</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0</v>
      </c>
      <c r="T25" s="47">
        <f>Conferences!AS32</f>
        <v>0</v>
      </c>
      <c r="U25" s="47">
        <f>Conferences!AT32</f>
        <v>0</v>
      </c>
      <c r="V25" s="47">
        <f t="shared" si="0"/>
        <v>0</v>
      </c>
    </row>
    <row r="26" spans="1:22" x14ac:dyDescent="0.35">
      <c r="A26" t="str">
        <f>Conferences!AA33</f>
        <v>Budget</v>
      </c>
      <c r="B26" t="str">
        <f>Conferences!AB33</f>
        <v>7018-000000</v>
      </c>
      <c r="C26">
        <f>Conferences!AC33</f>
        <v>150</v>
      </c>
      <c r="D26" s="46" t="str">
        <f>Conferences!AD33</f>
        <v>069</v>
      </c>
      <c r="E26" s="46"/>
      <c r="H26">
        <f>Conferences!AG33</f>
        <v>110</v>
      </c>
      <c r="I26" t="str">
        <f>Conferences!AH33</f>
        <v>AUD</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0</v>
      </c>
      <c r="T26" s="47">
        <f>Conferences!AS33</f>
        <v>0</v>
      </c>
      <c r="U26" s="47">
        <f>Conferences!AT33</f>
        <v>0</v>
      </c>
      <c r="V26" s="47">
        <f t="shared" si="0"/>
        <v>0</v>
      </c>
    </row>
    <row r="27" spans="1:22" x14ac:dyDescent="0.35">
      <c r="A27" t="str">
        <f>Conferences!AA34</f>
        <v>Budget</v>
      </c>
      <c r="B27" t="str">
        <f>Conferences!AB34</f>
        <v>7020-000000</v>
      </c>
      <c r="C27">
        <f>Conferences!AC34</f>
        <v>150</v>
      </c>
      <c r="D27" s="46" t="str">
        <f>Conferences!AD34</f>
        <v>069</v>
      </c>
      <c r="E27" s="46"/>
      <c r="H27">
        <f>Conferences!AG34</f>
        <v>110</v>
      </c>
      <c r="I27" t="str">
        <f>Conferences!AH34</f>
        <v>AUD</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0</v>
      </c>
      <c r="U27" s="47">
        <f>Conferences!AT34</f>
        <v>0</v>
      </c>
      <c r="V27" s="47">
        <f t="shared" si="0"/>
        <v>0</v>
      </c>
    </row>
    <row r="28" spans="1:22" x14ac:dyDescent="0.35">
      <c r="A28" t="str">
        <f>Conferences!AA35</f>
        <v>Budget</v>
      </c>
      <c r="B28" t="str">
        <f>Conferences!AB35</f>
        <v>7022-000000</v>
      </c>
      <c r="C28">
        <f>Conferences!AC35</f>
        <v>150</v>
      </c>
      <c r="D28" s="46" t="str">
        <f>Conferences!AD35</f>
        <v>069</v>
      </c>
      <c r="E28" s="46"/>
      <c r="H28">
        <f>Conferences!AG35</f>
        <v>110</v>
      </c>
      <c r="I28" t="str">
        <f>Conferences!AH35</f>
        <v>AUD</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0</v>
      </c>
      <c r="T28" s="47">
        <f>Conferences!AS35</f>
        <v>0</v>
      </c>
      <c r="U28" s="47">
        <f>Conferences!AT35</f>
        <v>0</v>
      </c>
      <c r="V28" s="47">
        <f t="shared" si="0"/>
        <v>0</v>
      </c>
    </row>
    <row r="29" spans="1:22" x14ac:dyDescent="0.35">
      <c r="A29" t="str">
        <f>Conferences!AA36</f>
        <v>Budget</v>
      </c>
      <c r="B29" t="str">
        <f>Conferences!AB36</f>
        <v>7030-000000</v>
      </c>
      <c r="C29">
        <f>Conferences!AC36</f>
        <v>150</v>
      </c>
      <c r="D29" s="46" t="str">
        <f>Conferences!AD36</f>
        <v>069</v>
      </c>
      <c r="E29" s="46"/>
      <c r="H29">
        <f>Conferences!AG36</f>
        <v>110</v>
      </c>
      <c r="I29" t="str">
        <f>Conferences!AH36</f>
        <v>AUD</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35">
      <c r="A30" t="str">
        <f>Conferences!AA37</f>
        <v>Budget</v>
      </c>
      <c r="B30" t="str">
        <f>Conferences!AB37</f>
        <v>7042-000000</v>
      </c>
      <c r="C30">
        <f>Conferences!AC37</f>
        <v>150</v>
      </c>
      <c r="D30" s="46" t="str">
        <f>Conferences!AD37</f>
        <v>069</v>
      </c>
      <c r="E30" s="46"/>
      <c r="H30">
        <f>Conferences!AG37</f>
        <v>110</v>
      </c>
      <c r="I30" t="str">
        <f>Conferences!AH37</f>
        <v>AUD</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35">
      <c r="A31" t="str">
        <f>Conferences!AA38</f>
        <v>Budget</v>
      </c>
      <c r="B31" t="str">
        <f>Conferences!AB38</f>
        <v>7048-000000</v>
      </c>
      <c r="C31">
        <f>Conferences!AC38</f>
        <v>150</v>
      </c>
      <c r="D31" s="46" t="str">
        <f>Conferences!AD38</f>
        <v>069</v>
      </c>
      <c r="E31" s="46"/>
      <c r="H31">
        <f>Conferences!AG38</f>
        <v>110</v>
      </c>
      <c r="I31" t="str">
        <f>Conferences!AH38</f>
        <v>AUD</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35">
      <c r="A32" t="str">
        <f>Conferences!AA39</f>
        <v>Budget</v>
      </c>
      <c r="B32" t="str">
        <f>Conferences!AB39</f>
        <v>7070-000000</v>
      </c>
      <c r="C32">
        <f>Conferences!AC39</f>
        <v>150</v>
      </c>
      <c r="D32" s="46" t="str">
        <f>Conferences!AD39</f>
        <v>069</v>
      </c>
      <c r="E32" s="46"/>
      <c r="H32">
        <f>Conferences!AG39</f>
        <v>110</v>
      </c>
      <c r="I32" t="str">
        <f>Conferences!AH39</f>
        <v>AUD</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35">
      <c r="A33" t="str">
        <f>Conferences!AA40</f>
        <v>Budget</v>
      </c>
      <c r="B33" t="str">
        <f>Conferences!AB40</f>
        <v>7072-000000</v>
      </c>
      <c r="C33">
        <f>Conferences!AC40</f>
        <v>150</v>
      </c>
      <c r="D33" s="46" t="str">
        <f>Conferences!AD40</f>
        <v>069</v>
      </c>
      <c r="E33" s="46"/>
      <c r="H33">
        <f>Conferences!AG40</f>
        <v>110</v>
      </c>
      <c r="I33" t="str">
        <f>Conferences!AH40</f>
        <v>AUD</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35">
      <c r="A34" t="str">
        <f>Conferences!AA41</f>
        <v>Budget</v>
      </c>
      <c r="B34" t="str">
        <f>Conferences!AB41</f>
        <v>7078-000000</v>
      </c>
      <c r="C34">
        <f>Conferences!AC41</f>
        <v>150</v>
      </c>
      <c r="D34" s="46" t="str">
        <f>Conferences!AD41</f>
        <v>069</v>
      </c>
      <c r="E34" s="46"/>
      <c r="H34">
        <f>Conferences!AG41</f>
        <v>110</v>
      </c>
      <c r="I34" t="str">
        <f>Conferences!AH41</f>
        <v>AUD</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0</v>
      </c>
      <c r="T34" s="47">
        <f>Conferences!AS41</f>
        <v>0</v>
      </c>
      <c r="U34" s="47">
        <f>Conferences!AT41</f>
        <v>0</v>
      </c>
      <c r="V34" s="47">
        <f t="shared" si="0"/>
        <v>0</v>
      </c>
    </row>
    <row r="35" spans="1:22" x14ac:dyDescent="0.35">
      <c r="A35" t="str">
        <f>Conferences!AA42</f>
        <v>Budget</v>
      </c>
      <c r="B35" t="str">
        <f>Conferences!AB42</f>
        <v>7080-000000</v>
      </c>
      <c r="C35">
        <f>Conferences!AC42</f>
        <v>150</v>
      </c>
      <c r="D35" s="46" t="str">
        <f>Conferences!AD42</f>
        <v>069</v>
      </c>
      <c r="E35" s="46"/>
      <c r="H35">
        <f>Conferences!AG42</f>
        <v>110</v>
      </c>
      <c r="I35" t="str">
        <f>Conferences!AH42</f>
        <v>AUD</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0</v>
      </c>
      <c r="T35" s="47">
        <f>Conferences!AS42</f>
        <v>0</v>
      </c>
      <c r="U35" s="47">
        <f>Conferences!AT42</f>
        <v>0</v>
      </c>
      <c r="V35" s="47">
        <f t="shared" si="0"/>
        <v>0</v>
      </c>
    </row>
    <row r="36" spans="1:22" x14ac:dyDescent="0.35">
      <c r="A36" t="str">
        <f>Conferences!AA43</f>
        <v>Budget</v>
      </c>
      <c r="B36" t="str">
        <f>Conferences!AB43</f>
        <v>7090-000000</v>
      </c>
      <c r="C36">
        <f>Conferences!AC43</f>
        <v>150</v>
      </c>
      <c r="D36" s="46" t="str">
        <f>Conferences!AD43</f>
        <v>069</v>
      </c>
      <c r="E36" s="46"/>
      <c r="H36">
        <f>Conferences!AG43</f>
        <v>110</v>
      </c>
      <c r="I36" t="str">
        <f>Conferences!AH43</f>
        <v>AUD</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35">
      <c r="A37" t="str">
        <f>Conferences!AA44</f>
        <v>Budget</v>
      </c>
      <c r="B37" t="str">
        <f>Conferences!AB44</f>
        <v/>
      </c>
      <c r="C37">
        <f>Conferences!AC44</f>
        <v>150</v>
      </c>
      <c r="D37" s="46" t="str">
        <f>Conferences!AD44</f>
        <v>069</v>
      </c>
      <c r="E37" s="46"/>
      <c r="H37">
        <f>Conferences!AG44</f>
        <v>110</v>
      </c>
      <c r="I37" t="str">
        <f>Conferences!AH44</f>
        <v>AUD</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35">
      <c r="A38" t="str">
        <f>Conferences!AA45</f>
        <v>Budget</v>
      </c>
      <c r="B38" t="str">
        <f>Conferences!AB45</f>
        <v/>
      </c>
      <c r="C38">
        <f>Conferences!AC45</f>
        <v>150</v>
      </c>
      <c r="D38" s="46" t="str">
        <f>Conferences!AD45</f>
        <v>069</v>
      </c>
      <c r="E38" s="46"/>
      <c r="H38">
        <f>Conferences!AG45</f>
        <v>110</v>
      </c>
      <c r="I38" t="str">
        <f>Conferences!AH45</f>
        <v>AUD</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35">
      <c r="A39" t="str">
        <f>Conferences!AA46</f>
        <v>Budget</v>
      </c>
      <c r="B39" t="str">
        <f>Conferences!AB46</f>
        <v/>
      </c>
      <c r="C39">
        <f>Conferences!AC46</f>
        <v>150</v>
      </c>
      <c r="D39" s="46" t="str">
        <f>Conferences!AD46</f>
        <v>069</v>
      </c>
      <c r="E39" s="46"/>
      <c r="H39">
        <f>Conferences!AG46</f>
        <v>110</v>
      </c>
      <c r="I39" t="str">
        <f>Conferences!AH46</f>
        <v>AUD</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35">
      <c r="A40" t="str">
        <f>Fundraising!AA9</f>
        <v>Budget</v>
      </c>
      <c r="B40" t="str">
        <f>Fundraising!AB9</f>
        <v>6025-000000</v>
      </c>
      <c r="C40">
        <f>Fundraising!AC9</f>
        <v>200</v>
      </c>
      <c r="D40" s="46" t="str">
        <f>Fundraising!AD9</f>
        <v>069</v>
      </c>
      <c r="E40" s="46"/>
      <c r="H40">
        <f>Fundraising!AG9</f>
        <v>110</v>
      </c>
      <c r="I40" t="str">
        <f>Fundraising!AH9</f>
        <v>AUD</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35">
      <c r="A41" t="str">
        <f>Fundraising!AA10</f>
        <v>Budget</v>
      </c>
      <c r="B41" t="str">
        <f>Fundraising!AB10</f>
        <v>6010-000000</v>
      </c>
      <c r="C41">
        <f>Fundraising!AC10</f>
        <v>200</v>
      </c>
      <c r="D41" s="46" t="str">
        <f>Fundraising!AD10</f>
        <v>069</v>
      </c>
      <c r="E41" s="46" t="str">
        <f>Fundraising!AE10</f>
        <v>D100</v>
      </c>
      <c r="H41">
        <f>Fundraising!AG10</f>
        <v>110</v>
      </c>
      <c r="I41" t="str">
        <f>Fundraising!AH10</f>
        <v>AUD</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35">
      <c r="A42" t="str">
        <f>Fundraising!AA11</f>
        <v>Budget</v>
      </c>
      <c r="B42" t="str">
        <f>Fundraising!AB11</f>
        <v>6010-000000</v>
      </c>
      <c r="C42">
        <f>Fundraising!AC11</f>
        <v>200</v>
      </c>
      <c r="D42" s="46" t="str">
        <f>Fundraising!AD11</f>
        <v>069</v>
      </c>
      <c r="E42" s="46" t="str">
        <f>Fundraising!AE11</f>
        <v>D200</v>
      </c>
      <c r="H42">
        <f>Fundraising!AG11</f>
        <v>110</v>
      </c>
      <c r="I42" t="str">
        <f>Fundraising!AH11</f>
        <v>AUD</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35">
      <c r="A43" t="str">
        <f>Fundraising!AA12</f>
        <v>Budget</v>
      </c>
      <c r="B43" t="str">
        <f>Fundraising!AB12</f>
        <v>6010-000000</v>
      </c>
      <c r="C43">
        <f>Fundraising!AC12</f>
        <v>200</v>
      </c>
      <c r="D43" s="46" t="str">
        <f>Fundraising!AD12</f>
        <v>069</v>
      </c>
      <c r="E43" s="46" t="str">
        <f>Fundraising!AE12</f>
        <v>D300</v>
      </c>
      <c r="H43">
        <f>Fundraising!AG12</f>
        <v>110</v>
      </c>
      <c r="I43" t="str">
        <f>Fundraising!AH12</f>
        <v>AUD</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35">
      <c r="A44" t="str">
        <f>Fundraising!AA13</f>
        <v>Budget</v>
      </c>
      <c r="B44" t="str">
        <f>Fundraising!AB13</f>
        <v>6050-000000</v>
      </c>
      <c r="C44">
        <f>Fundraising!AC13</f>
        <v>200</v>
      </c>
      <c r="D44" s="46" t="str">
        <f>Fundraising!AD13</f>
        <v>069</v>
      </c>
      <c r="E44" s="46"/>
      <c r="H44">
        <f>Fundraising!AG13</f>
        <v>110</v>
      </c>
      <c r="I44" t="str">
        <f>Fundraising!AH13</f>
        <v>AUD</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35">
      <c r="A45" t="str">
        <f>Fundraising!AA14</f>
        <v>Budget</v>
      </c>
      <c r="B45" t="str">
        <f>Fundraising!AB14</f>
        <v>6055-000000</v>
      </c>
      <c r="C45">
        <f>Fundraising!AC14</f>
        <v>200</v>
      </c>
      <c r="D45" s="46" t="str">
        <f>Fundraising!AD14</f>
        <v>069</v>
      </c>
      <c r="E45" s="46"/>
      <c r="H45">
        <f>Fundraising!AG14</f>
        <v>110</v>
      </c>
      <c r="I45" t="str">
        <f>Fundraising!AH14</f>
        <v>AUD</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35">
      <c r="A46" t="str">
        <f>Fundraising!AA15</f>
        <v>Budget</v>
      </c>
      <c r="B46" t="str">
        <f>Fundraising!AB15</f>
        <v>6060-000000</v>
      </c>
      <c r="C46">
        <f>Fundraising!AC15</f>
        <v>200</v>
      </c>
      <c r="D46" s="46" t="str">
        <f>Fundraising!AD15</f>
        <v>069</v>
      </c>
      <c r="E46" s="46"/>
      <c r="H46">
        <f>Fundraising!AG15</f>
        <v>110</v>
      </c>
      <c r="I46" t="str">
        <f>Fundraising!AH15</f>
        <v>AUD</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35">
      <c r="A47" t="str">
        <f>Fundraising!AA16</f>
        <v>Budget</v>
      </c>
      <c r="B47" t="str">
        <f>Fundraising!AB16</f>
        <v>6020-000000</v>
      </c>
      <c r="C47">
        <f>Fundraising!AC16</f>
        <v>200</v>
      </c>
      <c r="D47" s="46" t="str">
        <f>Fundraising!AD16</f>
        <v>069</v>
      </c>
      <c r="E47" s="46"/>
      <c r="H47">
        <f>Fundraising!AG16</f>
        <v>110</v>
      </c>
      <c r="I47" t="str">
        <f>Fundraising!AH16</f>
        <v>AUD</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35">
      <c r="A48" t="str">
        <f>Fundraising!AA17</f>
        <v>Budget</v>
      </c>
      <c r="B48" t="str">
        <f>Fundraising!AB17</f>
        <v>6030-000000</v>
      </c>
      <c r="C48">
        <f>Fundraising!AC17</f>
        <v>200</v>
      </c>
      <c r="D48" s="46" t="str">
        <f>Fundraising!AD17</f>
        <v>069</v>
      </c>
      <c r="E48" s="46"/>
      <c r="H48">
        <f>Fundraising!AG17</f>
        <v>110</v>
      </c>
      <c r="I48" t="str">
        <f>Fundraising!AH17</f>
        <v>AUD</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35">
      <c r="A49" t="str">
        <f>Fundraising!AA18</f>
        <v>Budget</v>
      </c>
      <c r="B49" t="str">
        <f>Fundraising!AB18</f>
        <v>6035-000000</v>
      </c>
      <c r="C49">
        <f>Fundraising!AC18</f>
        <v>200</v>
      </c>
      <c r="D49" s="46" t="str">
        <f>Fundraising!AD18</f>
        <v>069</v>
      </c>
      <c r="E49" s="46"/>
      <c r="H49">
        <f>Fundraising!AG18</f>
        <v>110</v>
      </c>
      <c r="I49" t="str">
        <f>Fundraising!AH18</f>
        <v>AUD</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35">
      <c r="A50" t="str">
        <f>Fundraising!AA19</f>
        <v>Budget</v>
      </c>
      <c r="B50" t="str">
        <f>Fundraising!AB19</f>
        <v>6040-000000</v>
      </c>
      <c r="C50">
        <f>Fundraising!AC19</f>
        <v>200</v>
      </c>
      <c r="D50" s="46" t="str">
        <f>Fundraising!AD19</f>
        <v>069</v>
      </c>
      <c r="E50" s="46"/>
      <c r="H50">
        <f>Fundraising!AG19</f>
        <v>110</v>
      </c>
      <c r="I50" t="str">
        <f>Fundraising!AH19</f>
        <v>AUD</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35">
      <c r="A51" t="str">
        <f>Fundraising!AA23</f>
        <v>Budget</v>
      </c>
      <c r="B51" t="str">
        <f>Fundraising!AB23</f>
        <v>7008-000000</v>
      </c>
      <c r="C51">
        <f>Fundraising!AC23</f>
        <v>200</v>
      </c>
      <c r="D51" s="46" t="str">
        <f>Fundraising!AD23</f>
        <v>069</v>
      </c>
      <c r="E51" s="46"/>
      <c r="H51">
        <f>Fundraising!AG23</f>
        <v>110</v>
      </c>
      <c r="I51" t="str">
        <f>Fundraising!AH23</f>
        <v>AUD</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35">
      <c r="A52" t="str">
        <f>Fundraising!AA24</f>
        <v>Budget</v>
      </c>
      <c r="B52" t="str">
        <f>Fundraising!AB24</f>
        <v>7010-000000</v>
      </c>
      <c r="C52">
        <f>Fundraising!AC24</f>
        <v>200</v>
      </c>
      <c r="D52" s="46" t="str">
        <f>Fundraising!AD24</f>
        <v>069</v>
      </c>
      <c r="E52" s="46"/>
      <c r="H52">
        <f>Fundraising!AG24</f>
        <v>110</v>
      </c>
      <c r="I52" t="str">
        <f>Fundraising!AH24</f>
        <v>AUD</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35">
      <c r="A53" t="str">
        <f>Fundraising!AA25</f>
        <v>Budget</v>
      </c>
      <c r="B53" t="str">
        <f>Fundraising!AB25</f>
        <v>7012-000000</v>
      </c>
      <c r="C53">
        <f>Fundraising!AC25</f>
        <v>200</v>
      </c>
      <c r="D53" s="46" t="str">
        <f>Fundraising!AD25</f>
        <v>069</v>
      </c>
      <c r="E53" s="46"/>
      <c r="H53">
        <f>Fundraising!AG25</f>
        <v>110</v>
      </c>
      <c r="I53" t="str">
        <f>Fundraising!AH25</f>
        <v>AUD</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35">
      <c r="A54" t="str">
        <f>Fundraising!AA26</f>
        <v>Budget</v>
      </c>
      <c r="B54" t="str">
        <f>Fundraising!AB26</f>
        <v>7014-000000</v>
      </c>
      <c r="C54">
        <f>Fundraising!AC26</f>
        <v>200</v>
      </c>
      <c r="D54" s="46" t="str">
        <f>Fundraising!AD26</f>
        <v>069</v>
      </c>
      <c r="E54" s="46"/>
      <c r="H54">
        <f>Fundraising!AG26</f>
        <v>110</v>
      </c>
      <c r="I54" t="str">
        <f>Fundraising!AH26</f>
        <v>AUD</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35">
      <c r="A55" t="str">
        <f>Fundraising!AA27</f>
        <v>Budget</v>
      </c>
      <c r="B55" t="str">
        <f>Fundraising!AB27</f>
        <v>7018-000000</v>
      </c>
      <c r="C55">
        <f>Fundraising!AC27</f>
        <v>200</v>
      </c>
      <c r="D55" s="46" t="str">
        <f>Fundraising!AD27</f>
        <v>069</v>
      </c>
      <c r="E55" s="46"/>
      <c r="H55">
        <f>Fundraising!AG27</f>
        <v>110</v>
      </c>
      <c r="I55" t="str">
        <f>Fundraising!AH27</f>
        <v>AUD</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35">
      <c r="A56" t="str">
        <f>Fundraising!AA28</f>
        <v>Budget</v>
      </c>
      <c r="B56" t="str">
        <f>Fundraising!AB28</f>
        <v>7022-000000</v>
      </c>
      <c r="C56">
        <f>Fundraising!AC28</f>
        <v>200</v>
      </c>
      <c r="D56" s="46" t="str">
        <f>Fundraising!AD28</f>
        <v>069</v>
      </c>
      <c r="E56" s="46"/>
      <c r="H56">
        <f>Fundraising!AG28</f>
        <v>110</v>
      </c>
      <c r="I56" t="str">
        <f>Fundraising!AH28</f>
        <v>AUD</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35">
      <c r="A57" t="str">
        <f>Fundraising!AA29</f>
        <v>Budget</v>
      </c>
      <c r="B57" t="str">
        <f>Fundraising!AB29</f>
        <v>7042-000000</v>
      </c>
      <c r="C57">
        <f>Fundraising!AC29</f>
        <v>200</v>
      </c>
      <c r="D57" s="46" t="str">
        <f>Fundraising!AD29</f>
        <v>069</v>
      </c>
      <c r="E57" s="46"/>
      <c r="H57">
        <f>Fundraising!AG29</f>
        <v>110</v>
      </c>
      <c r="I57" t="str">
        <f>Fundraising!AH29</f>
        <v>AUD</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35">
      <c r="A58" t="str">
        <f>Fundraising!AA30</f>
        <v>Budget</v>
      </c>
      <c r="B58" t="str">
        <f>Fundraising!AB30</f>
        <v>7070-000000</v>
      </c>
      <c r="C58">
        <f>Fundraising!AC30</f>
        <v>200</v>
      </c>
      <c r="D58" s="46" t="str">
        <f>Fundraising!AD30</f>
        <v>069</v>
      </c>
      <c r="E58" s="46"/>
      <c r="H58">
        <f>Fundraising!AG30</f>
        <v>110</v>
      </c>
      <c r="I58" t="str">
        <f>Fundraising!AH30</f>
        <v>AUD</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35">
      <c r="A59" t="str">
        <f>Fundraising!AA31</f>
        <v>Budget</v>
      </c>
      <c r="B59" t="str">
        <f>Fundraising!AB31</f>
        <v>7090-000000</v>
      </c>
      <c r="C59">
        <f>Fundraising!AC31</f>
        <v>200</v>
      </c>
      <c r="D59" s="46" t="str">
        <f>Fundraising!AD31</f>
        <v>069</v>
      </c>
      <c r="E59" s="46"/>
      <c r="H59">
        <f>Fundraising!AG31</f>
        <v>110</v>
      </c>
      <c r="I59" t="str">
        <f>Fundraising!AH31</f>
        <v>AUD</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35">
      <c r="A60" t="str">
        <f>Fundraising!AA32</f>
        <v>Budget</v>
      </c>
      <c r="B60" t="str">
        <f>Fundraising!AB32</f>
        <v/>
      </c>
      <c r="C60">
        <f>Fundraising!AC32</f>
        <v>200</v>
      </c>
      <c r="D60" s="46" t="str">
        <f>Fundraising!AD32</f>
        <v>069</v>
      </c>
      <c r="E60" s="46"/>
      <c r="H60">
        <f>Fundraising!AG32</f>
        <v>110</v>
      </c>
      <c r="I60" t="str">
        <f>Fundraising!AH32</f>
        <v>AUD</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35">
      <c r="A61" t="str">
        <f>Fundraising!AA33</f>
        <v>Budget</v>
      </c>
      <c r="B61" t="str">
        <f>Fundraising!AB33</f>
        <v/>
      </c>
      <c r="C61">
        <f>Fundraising!AC33</f>
        <v>200</v>
      </c>
      <c r="D61" s="46" t="str">
        <f>Fundraising!AD33</f>
        <v>069</v>
      </c>
      <c r="E61" s="46"/>
      <c r="H61">
        <f>Fundraising!AG33</f>
        <v>110</v>
      </c>
      <c r="I61" t="str">
        <f>Fundraising!AH33</f>
        <v>AUD</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35">
      <c r="A62" t="str">
        <f>Fundraising!AA34</f>
        <v>Budget</v>
      </c>
      <c r="B62" t="str">
        <f>Fundraising!AB34</f>
        <v/>
      </c>
      <c r="C62">
        <f>Fundraising!AC34</f>
        <v>200</v>
      </c>
      <c r="D62" s="46" t="str">
        <f>Fundraising!AD34</f>
        <v>069</v>
      </c>
      <c r="E62" s="46"/>
      <c r="H62">
        <f>Fundraising!AG34</f>
        <v>110</v>
      </c>
      <c r="I62" t="str">
        <f>Fundraising!AH34</f>
        <v>AUD</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35">
      <c r="A63" t="str">
        <f>'District Store'!AA8</f>
        <v>Budget</v>
      </c>
      <c r="B63" t="str">
        <f>'District Store'!AB8</f>
        <v>6045-000000</v>
      </c>
      <c r="C63">
        <f>'District Store'!AC8</f>
        <v>400</v>
      </c>
      <c r="D63" s="46" t="str">
        <f>'District Store'!AD8</f>
        <v>069</v>
      </c>
      <c r="E63" s="46"/>
      <c r="H63">
        <f>'District Store'!AH8</f>
        <v>110</v>
      </c>
      <c r="I63" t="str">
        <f>'District Store'!AI8</f>
        <v>AUD</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35">
      <c r="A64" t="str">
        <f>'District Store'!AA10</f>
        <v>Budget</v>
      </c>
      <c r="B64" t="str">
        <f>'District Store'!AB10</f>
        <v>7002-000000</v>
      </c>
      <c r="C64">
        <f>'District Store'!AC10</f>
        <v>400</v>
      </c>
      <c r="D64" s="46" t="str">
        <f>'District Store'!AD10</f>
        <v>069</v>
      </c>
      <c r="E64" s="46"/>
      <c r="H64">
        <f>'District Store'!AH10</f>
        <v>110</v>
      </c>
      <c r="I64" t="str">
        <f>'District Store'!AI10</f>
        <v>AUD</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35">
      <c r="A65" t="str">
        <f>'Marketing Outside Toastmasters'!AA10</f>
        <v>Budget</v>
      </c>
      <c r="B65" t="str">
        <f>'Marketing Outside Toastmasters'!AB10</f>
        <v>7006-000000</v>
      </c>
      <c r="C65">
        <f>'Marketing Outside Toastmasters'!AC10</f>
        <v>599</v>
      </c>
      <c r="D65" s="46" t="str">
        <f>'Marketing Outside Toastmasters'!AD10</f>
        <v>069</v>
      </c>
      <c r="E65" s="46"/>
      <c r="H65">
        <f>'Marketing Outside Toastmasters'!AG10</f>
        <v>110</v>
      </c>
      <c r="I65" t="str">
        <f>'Marketing Outside Toastmasters'!AH10</f>
        <v>AUD</v>
      </c>
      <c r="J65" s="47">
        <f>'Marketing Outside Toastmasters'!AI10</f>
        <v>0</v>
      </c>
      <c r="K65" s="47">
        <f>'Marketing Outside Toastmasters'!AJ10</f>
        <v>0</v>
      </c>
      <c r="L65" s="47">
        <f>'Marketing Outside Toastmasters'!AK10</f>
        <v>100</v>
      </c>
      <c r="M65" s="47">
        <f>'Marketing Outside Toastmasters'!AL10</f>
        <v>0</v>
      </c>
      <c r="N65" s="47">
        <f>'Marketing Outside Toastmasters'!AM10</f>
        <v>100</v>
      </c>
      <c r="O65" s="47">
        <f>'Marketing Outside Toastmasters'!AN10</f>
        <v>0</v>
      </c>
      <c r="P65" s="47">
        <f>'Marketing Outside Toastmasters'!AO10</f>
        <v>0</v>
      </c>
      <c r="Q65" s="47">
        <f>'Marketing Outside Toastmasters'!AP10</f>
        <v>0</v>
      </c>
      <c r="R65" s="47">
        <f>'Marketing Outside Toastmasters'!AQ10</f>
        <v>100</v>
      </c>
      <c r="S65" s="47">
        <f>'Marketing Outside Toastmasters'!AR10</f>
        <v>0</v>
      </c>
      <c r="T65" s="47">
        <f>'Marketing Outside Toastmasters'!AS10</f>
        <v>0</v>
      </c>
      <c r="U65" s="47">
        <f>'Marketing Outside Toastmasters'!AT10</f>
        <v>0</v>
      </c>
      <c r="V65" s="47">
        <f t="shared" si="1"/>
        <v>300</v>
      </c>
    </row>
    <row r="66" spans="1:22" x14ac:dyDescent="0.35">
      <c r="A66" t="str">
        <f>'Marketing Outside Toastmasters'!AA11</f>
        <v>Budget</v>
      </c>
      <c r="B66" t="str">
        <f>'Marketing Outside Toastmasters'!AB11</f>
        <v>7008-000000</v>
      </c>
      <c r="C66">
        <f>'Marketing Outside Toastmasters'!AC11</f>
        <v>599</v>
      </c>
      <c r="D66" s="46" t="str">
        <f>'Marketing Outside Toastmasters'!AD11</f>
        <v>069</v>
      </c>
      <c r="E66" s="46"/>
      <c r="H66">
        <f>'Marketing Outside Toastmasters'!AG11</f>
        <v>110</v>
      </c>
      <c r="I66" t="str">
        <f>'Marketing Outside Toastmasters'!AH11</f>
        <v>AUD</v>
      </c>
      <c r="J66" s="47">
        <f>'Marketing Outside Toastmasters'!AI11</f>
        <v>0</v>
      </c>
      <c r="K66" s="47">
        <f>'Marketing Outside Toastmasters'!AJ11</f>
        <v>100</v>
      </c>
      <c r="L66" s="47">
        <f>'Marketing Outside Toastmasters'!AK11</f>
        <v>0</v>
      </c>
      <c r="M66" s="47">
        <f>'Marketing Outside Toastmasters'!AL11</f>
        <v>100</v>
      </c>
      <c r="N66" s="47">
        <f>'Marketing Outside Toastmasters'!AM11</f>
        <v>0</v>
      </c>
      <c r="O66" s="47">
        <f>'Marketing Outside Toastmasters'!AN11</f>
        <v>0</v>
      </c>
      <c r="P66" s="47">
        <f>'Marketing Outside Toastmasters'!AO11</f>
        <v>0</v>
      </c>
      <c r="Q66" s="47">
        <f>'Marketing Outside Toastmasters'!AP11</f>
        <v>100</v>
      </c>
      <c r="R66" s="47">
        <f>'Marketing Outside Toastmasters'!AQ11</f>
        <v>0</v>
      </c>
      <c r="S66" s="47">
        <f>'Marketing Outside Toastmasters'!AR11</f>
        <v>100</v>
      </c>
      <c r="T66" s="47">
        <f>'Marketing Outside Toastmasters'!AS11</f>
        <v>0</v>
      </c>
      <c r="U66" s="47">
        <f>'Marketing Outside Toastmasters'!AT11</f>
        <v>100</v>
      </c>
      <c r="V66" s="47">
        <f t="shared" si="1"/>
        <v>500</v>
      </c>
    </row>
    <row r="67" spans="1:22" x14ac:dyDescent="0.35">
      <c r="A67" t="str">
        <f>'Marketing Outside Toastmasters'!AA12</f>
        <v>Budget</v>
      </c>
      <c r="B67" t="str">
        <f>'Marketing Outside Toastmasters'!AB12</f>
        <v>7010-000000</v>
      </c>
      <c r="C67">
        <f>'Marketing Outside Toastmasters'!AC12</f>
        <v>599</v>
      </c>
      <c r="D67" s="46" t="str">
        <f>'Marketing Outside Toastmasters'!AD12</f>
        <v>069</v>
      </c>
      <c r="E67" s="46"/>
      <c r="H67">
        <f>'Marketing Outside Toastmasters'!AG12</f>
        <v>110</v>
      </c>
      <c r="I67" t="str">
        <f>'Marketing Outside Toastmasters'!AH12</f>
        <v>AUD</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35">
      <c r="A68" t="str">
        <f>'Marketing Outside Toastmasters'!AA13</f>
        <v>Budget</v>
      </c>
      <c r="B68" t="str">
        <f>'Marketing Outside Toastmasters'!AB13</f>
        <v>7012-000000</v>
      </c>
      <c r="C68">
        <f>'Marketing Outside Toastmasters'!AC13</f>
        <v>599</v>
      </c>
      <c r="D68" s="46" t="str">
        <f>'Marketing Outside Toastmasters'!AD13</f>
        <v>069</v>
      </c>
      <c r="E68" s="46"/>
      <c r="H68">
        <f>'Marketing Outside Toastmasters'!AG13</f>
        <v>110</v>
      </c>
      <c r="I68" t="str">
        <f>'Marketing Outside Toastmasters'!AH13</f>
        <v>AUD</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35">
      <c r="A69" t="str">
        <f>'Marketing Outside Toastmasters'!AA14</f>
        <v>Budget</v>
      </c>
      <c r="B69" t="str">
        <f>'Marketing Outside Toastmasters'!AB14</f>
        <v>7036-000000</v>
      </c>
      <c r="C69">
        <f>'Marketing Outside Toastmasters'!AC14</f>
        <v>599</v>
      </c>
      <c r="D69" s="46" t="str">
        <f>'Marketing Outside Toastmasters'!AD14</f>
        <v>069</v>
      </c>
      <c r="E69" s="46"/>
      <c r="H69">
        <f>'Marketing Outside Toastmasters'!AG14</f>
        <v>110</v>
      </c>
      <c r="I69" t="str">
        <f>'Marketing Outside Toastmasters'!AH14</f>
        <v>AUD</v>
      </c>
      <c r="J69" s="47">
        <f>'Marketing Outside Toastmasters'!AI14</f>
        <v>0</v>
      </c>
      <c r="K69" s="47">
        <f>'Marketing Outside Toastmasters'!AJ14</f>
        <v>0</v>
      </c>
      <c r="L69" s="47">
        <f>'Marketing Outside Toastmasters'!AK14</f>
        <v>700</v>
      </c>
      <c r="M69" s="47">
        <f>'Marketing Outside Toastmasters'!AL14</f>
        <v>100</v>
      </c>
      <c r="N69" s="47">
        <f>'Marketing Outside Toastmasters'!AM14</f>
        <v>0</v>
      </c>
      <c r="O69" s="47">
        <f>'Marketing Outside Toastmasters'!AN14</f>
        <v>0</v>
      </c>
      <c r="P69" s="47">
        <f>'Marketing Outside Toastmasters'!AO14</f>
        <v>800</v>
      </c>
      <c r="Q69" s="47">
        <f>'Marketing Outside Toastmasters'!AP14</f>
        <v>100</v>
      </c>
      <c r="R69" s="47">
        <f>'Marketing Outside Toastmasters'!AQ14</f>
        <v>1000</v>
      </c>
      <c r="S69" s="47">
        <f>'Marketing Outside Toastmasters'!AR14</f>
        <v>700</v>
      </c>
      <c r="T69" s="47">
        <f>'Marketing Outside Toastmasters'!AS14</f>
        <v>100</v>
      </c>
      <c r="U69" s="47">
        <f>'Marketing Outside Toastmasters'!AT14</f>
        <v>0</v>
      </c>
      <c r="V69" s="47">
        <f t="shared" si="1"/>
        <v>3500</v>
      </c>
    </row>
    <row r="70" spans="1:22" x14ac:dyDescent="0.35">
      <c r="A70" t="str">
        <f>'Marketing Outside Toastmasters'!AA15</f>
        <v>Budget</v>
      </c>
      <c r="B70" t="str">
        <f>'Marketing Outside Toastmasters'!AB15</f>
        <v>7044-000000</v>
      </c>
      <c r="C70">
        <f>'Marketing Outside Toastmasters'!AC15</f>
        <v>599</v>
      </c>
      <c r="D70" s="46" t="str">
        <f>'Marketing Outside Toastmasters'!AD15</f>
        <v>069</v>
      </c>
      <c r="E70" s="46"/>
      <c r="H70">
        <f>'Marketing Outside Toastmasters'!AG15</f>
        <v>110</v>
      </c>
      <c r="I70" t="str">
        <f>'Marketing Outside Toastmasters'!AH15</f>
        <v>AUD</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35">
      <c r="A71" t="str">
        <f>'Marketing Outside Toastmasters'!AA16</f>
        <v>Budget</v>
      </c>
      <c r="B71" t="str">
        <f>'Marketing Outside Toastmasters'!AB16</f>
        <v>7082-000000</v>
      </c>
      <c r="C71">
        <f>'Marketing Outside Toastmasters'!AC16</f>
        <v>599</v>
      </c>
      <c r="D71" s="46" t="str">
        <f>'Marketing Outside Toastmasters'!AD16</f>
        <v>069</v>
      </c>
      <c r="E71" s="46"/>
      <c r="H71">
        <f>'Marketing Outside Toastmasters'!AG16</f>
        <v>110</v>
      </c>
      <c r="I71" t="str">
        <f>'Marketing Outside Toastmasters'!AH16</f>
        <v>AUD</v>
      </c>
      <c r="J71" s="47">
        <f>'Marketing Outside Toastmasters'!AI16</f>
        <v>0</v>
      </c>
      <c r="K71" s="47">
        <f>'Marketing Outside Toastmasters'!AJ16</f>
        <v>225</v>
      </c>
      <c r="L71" s="47">
        <f>'Marketing Outside Toastmasters'!AK16</f>
        <v>225</v>
      </c>
      <c r="M71" s="47">
        <f>'Marketing Outside Toastmasters'!AL16</f>
        <v>225</v>
      </c>
      <c r="N71" s="47">
        <f>'Marketing Outside Toastmasters'!AM16</f>
        <v>225</v>
      </c>
      <c r="O71" s="47">
        <f>'Marketing Outside Toastmasters'!AN16</f>
        <v>0</v>
      </c>
      <c r="P71" s="47">
        <f>'Marketing Outside Toastmasters'!AO16</f>
        <v>0</v>
      </c>
      <c r="Q71" s="47">
        <f>'Marketing Outside Toastmasters'!AP16</f>
        <v>0</v>
      </c>
      <c r="R71" s="47">
        <f>'Marketing Outside Toastmasters'!AQ16</f>
        <v>1200</v>
      </c>
      <c r="S71" s="47">
        <f>'Marketing Outside Toastmasters'!AR16</f>
        <v>1200</v>
      </c>
      <c r="T71" s="47">
        <f>'Marketing Outside Toastmasters'!AS16</f>
        <v>1200</v>
      </c>
      <c r="U71" s="47">
        <f>'Marketing Outside Toastmasters'!AT16</f>
        <v>1200</v>
      </c>
      <c r="V71" s="47">
        <f t="shared" si="1"/>
        <v>5700</v>
      </c>
    </row>
    <row r="72" spans="1:22" x14ac:dyDescent="0.35">
      <c r="A72" t="str">
        <f>'Marketing Outside Toastmasters'!AA17</f>
        <v>Budget</v>
      </c>
      <c r="B72" t="str">
        <f>'Marketing Outside Toastmasters'!AB17</f>
        <v/>
      </c>
      <c r="C72">
        <f>'Marketing Outside Toastmasters'!AC17</f>
        <v>599</v>
      </c>
      <c r="D72" s="46" t="str">
        <f>'Marketing Outside Toastmasters'!AD17</f>
        <v>069</v>
      </c>
      <c r="E72" s="46"/>
      <c r="H72">
        <f>'Marketing Outside Toastmasters'!AG17</f>
        <v>110</v>
      </c>
      <c r="I72" t="str">
        <f>'Marketing Outside Toastmasters'!AH17</f>
        <v>AUD</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35">
      <c r="A73" t="str">
        <f>'Marketing Outside Toastmasters'!AA18</f>
        <v>Budget</v>
      </c>
      <c r="B73" t="str">
        <f>'Marketing Outside Toastmasters'!AB18</f>
        <v/>
      </c>
      <c r="C73">
        <f>'Marketing Outside Toastmasters'!AC18</f>
        <v>599</v>
      </c>
      <c r="D73" s="46" t="str">
        <f>'Marketing Outside Toastmasters'!AD18</f>
        <v>069</v>
      </c>
      <c r="E73" s="46"/>
      <c r="H73">
        <f>'Marketing Outside Toastmasters'!AG18</f>
        <v>110</v>
      </c>
      <c r="I73" t="str">
        <f>'Marketing Outside Toastmasters'!AH18</f>
        <v>AUD</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35">
      <c r="A74" t="str">
        <f>'Marketing Outside Toastmasters'!AA19</f>
        <v>Budget</v>
      </c>
      <c r="B74" t="str">
        <f>'Marketing Outside Toastmasters'!AB19</f>
        <v/>
      </c>
      <c r="C74">
        <f>'Marketing Outside Toastmasters'!AC19</f>
        <v>599</v>
      </c>
      <c r="D74" s="46" t="str">
        <f>'Marketing Outside Toastmasters'!AD19</f>
        <v>069</v>
      </c>
      <c r="E74" s="46"/>
      <c r="H74">
        <f>'Marketing Outside Toastmasters'!AG19</f>
        <v>110</v>
      </c>
      <c r="I74" t="str">
        <f>'Marketing Outside Toastmasters'!AH19</f>
        <v>AUD</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35">
      <c r="A75" t="str">
        <f>Recognition!AA10</f>
        <v>Budget</v>
      </c>
      <c r="B75" t="str">
        <f>Recognition!AB10</f>
        <v>7006-000000</v>
      </c>
      <c r="C75">
        <f>Recognition!AC10</f>
        <v>570</v>
      </c>
      <c r="D75" t="str">
        <f>Recognition!AD10</f>
        <v>069</v>
      </c>
      <c r="E75" s="46"/>
      <c r="H75">
        <f>Recognition!AG10</f>
        <v>110</v>
      </c>
      <c r="I75" t="str">
        <f>Recognition!AH10</f>
        <v>AUD</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35">
      <c r="A76" t="str">
        <f>Recognition!AA11</f>
        <v>Budget</v>
      </c>
      <c r="B76" t="str">
        <f>Recognition!AB11</f>
        <v>7008-000000</v>
      </c>
      <c r="C76">
        <f>Recognition!AC11</f>
        <v>570</v>
      </c>
      <c r="D76" t="str">
        <f>Recognition!AD11</f>
        <v>069</v>
      </c>
      <c r="E76" s="46"/>
      <c r="H76">
        <f>Recognition!AG11</f>
        <v>110</v>
      </c>
      <c r="I76" t="str">
        <f>Recognition!AH11</f>
        <v>AUD</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35">
      <c r="A77" t="str">
        <f>Recognition!AA12</f>
        <v>Budget</v>
      </c>
      <c r="B77" t="str">
        <f>Recognition!AB12</f>
        <v>7010-000000</v>
      </c>
      <c r="C77">
        <f>Recognition!AC12</f>
        <v>570</v>
      </c>
      <c r="D77" t="str">
        <f>Recognition!AD12</f>
        <v>069</v>
      </c>
      <c r="E77" s="46"/>
      <c r="H77">
        <f>Recognition!AG12</f>
        <v>110</v>
      </c>
      <c r="I77" t="str">
        <f>Recognition!AH12</f>
        <v>AUD</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0</v>
      </c>
    </row>
    <row r="78" spans="1:22" x14ac:dyDescent="0.35">
      <c r="A78" t="str">
        <f>Recognition!AA13</f>
        <v>Budget</v>
      </c>
      <c r="B78" t="str">
        <f>Recognition!AB13</f>
        <v>7012-000000</v>
      </c>
      <c r="C78">
        <f>Recognition!AC13</f>
        <v>570</v>
      </c>
      <c r="D78" t="str">
        <f>Recognition!AD13</f>
        <v>069</v>
      </c>
      <c r="E78" s="46"/>
      <c r="H78">
        <f>Recognition!AG13</f>
        <v>110</v>
      </c>
      <c r="I78" t="str">
        <f>Recognition!AH13</f>
        <v>AUD</v>
      </c>
      <c r="J78" s="47">
        <f>Recognition!AI13</f>
        <v>300</v>
      </c>
      <c r="K78" s="47">
        <f>Recognition!AJ13</f>
        <v>1500</v>
      </c>
      <c r="L78" s="47">
        <f>Recognition!AK13</f>
        <v>0</v>
      </c>
      <c r="M78" s="47">
        <f>Recognition!AL13</f>
        <v>250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2050</v>
      </c>
    </row>
    <row r="79" spans="1:22" x14ac:dyDescent="0.35">
      <c r="A79" t="str">
        <f>Recognition!AA14</f>
        <v>Budget</v>
      </c>
      <c r="B79" t="str">
        <f>Recognition!AB14</f>
        <v>7036-000000</v>
      </c>
      <c r="C79">
        <f>Recognition!AC14</f>
        <v>570</v>
      </c>
      <c r="D79" t="str">
        <f>Recognition!AD14</f>
        <v>069</v>
      </c>
      <c r="E79" s="46"/>
      <c r="H79">
        <f>Recognition!AG14</f>
        <v>110</v>
      </c>
      <c r="I79" t="str">
        <f>Recognition!AH14</f>
        <v>AUD</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35">
      <c r="A80" t="str">
        <f>Recognition!AA15</f>
        <v>Budget</v>
      </c>
      <c r="B80" t="str">
        <f>Recognition!AB15</f>
        <v>7044-000000</v>
      </c>
      <c r="C80">
        <f>Recognition!AC15</f>
        <v>570</v>
      </c>
      <c r="D80" t="str">
        <f>Recognition!AD15</f>
        <v>069</v>
      </c>
      <c r="E80" s="46"/>
      <c r="H80">
        <f>Recognition!AG15</f>
        <v>110</v>
      </c>
      <c r="I80" t="str">
        <f>Recognition!AH15</f>
        <v>AUD</v>
      </c>
      <c r="J80" s="47">
        <f>Recognition!AI15</f>
        <v>83.333333333333329</v>
      </c>
      <c r="K80" s="47">
        <f>Recognition!AJ15</f>
        <v>83.333333333333329</v>
      </c>
      <c r="L80" s="47">
        <f>Recognition!AK15</f>
        <v>83.333333333333329</v>
      </c>
      <c r="M80" s="47">
        <f>Recognition!AL15</f>
        <v>83.333333333333329</v>
      </c>
      <c r="N80" s="47">
        <f>Recognition!AM15</f>
        <v>83.333333333333329</v>
      </c>
      <c r="O80" s="47">
        <f>Recognition!AN15</f>
        <v>83.333333333333329</v>
      </c>
      <c r="P80" s="47">
        <f>Recognition!AO15</f>
        <v>83.333333333333329</v>
      </c>
      <c r="Q80" s="47">
        <f>Recognition!AP15</f>
        <v>83.333333333333329</v>
      </c>
      <c r="R80" s="47">
        <f>Recognition!AQ15</f>
        <v>83.333333333333329</v>
      </c>
      <c r="S80" s="47">
        <f>Recognition!AR15</f>
        <v>83.333333333333329</v>
      </c>
      <c r="T80" s="47">
        <f>Recognition!AS15</f>
        <v>83.333333333333329</v>
      </c>
      <c r="U80" s="47">
        <f>Recognition!AT15</f>
        <v>83.333333333333329</v>
      </c>
      <c r="V80" s="47">
        <f t="shared" si="1"/>
        <v>1000.0000000000001</v>
      </c>
    </row>
    <row r="81" spans="1:22" x14ac:dyDescent="0.35">
      <c r="A81" t="str">
        <f>Recognition!AA16</f>
        <v>Budget</v>
      </c>
      <c r="B81" t="str">
        <f>Recognition!AB16</f>
        <v>7082-000000</v>
      </c>
      <c r="C81">
        <f>Recognition!AC16</f>
        <v>570</v>
      </c>
      <c r="D81" t="str">
        <f>Recognition!AD16</f>
        <v>069</v>
      </c>
      <c r="E81" s="46"/>
      <c r="H81">
        <f>Recognition!AG16</f>
        <v>110</v>
      </c>
      <c r="I81" t="str">
        <f>Recognition!AH16</f>
        <v>AUD</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35">
      <c r="A82" t="str">
        <f>Recognition!AA17</f>
        <v>Budget</v>
      </c>
      <c r="B82" t="str">
        <f>Recognition!AB17</f>
        <v/>
      </c>
      <c r="C82">
        <f>Recognition!AC17</f>
        <v>570</v>
      </c>
      <c r="D82" t="str">
        <f>Recognition!AD17</f>
        <v>069</v>
      </c>
      <c r="E82" s="46"/>
      <c r="H82">
        <f>Recognition!AG17</f>
        <v>110</v>
      </c>
      <c r="I82" t="str">
        <f>Recognition!AH17</f>
        <v>AUD</v>
      </c>
      <c r="J82" s="47">
        <f>Recognition!AI17</f>
        <v>0</v>
      </c>
      <c r="K82" s="47">
        <f>Recognition!AJ17</f>
        <v>0</v>
      </c>
      <c r="L82" s="47">
        <f>Recognition!AK17</f>
        <v>250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250</v>
      </c>
    </row>
    <row r="83" spans="1:22" x14ac:dyDescent="0.35">
      <c r="A83" t="str">
        <f>Recognition!AA18</f>
        <v>Budget</v>
      </c>
      <c r="B83" t="str">
        <f>Recognition!AB18</f>
        <v/>
      </c>
      <c r="C83">
        <f>Recognition!AC18</f>
        <v>570</v>
      </c>
      <c r="D83" t="str">
        <f>Recognition!AD18</f>
        <v>069</v>
      </c>
      <c r="E83" s="46"/>
      <c r="H83">
        <f>Recognition!AG18</f>
        <v>110</v>
      </c>
      <c r="I83" t="str">
        <f>Recognition!AH18</f>
        <v>AUD</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35">
      <c r="A84" t="str">
        <f>Recognition!AA19</f>
        <v>Budget</v>
      </c>
      <c r="B84" t="str">
        <f>Recognition!AB19</f>
        <v/>
      </c>
      <c r="C84">
        <f>Recognition!AC19</f>
        <v>570</v>
      </c>
      <c r="D84" t="str">
        <f>Recognition!AD19</f>
        <v>069</v>
      </c>
      <c r="E84" s="46"/>
      <c r="H84">
        <f>Recognition!AG19</f>
        <v>110</v>
      </c>
      <c r="I84" t="str">
        <f>Recognition!AH19</f>
        <v>AUD</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35">
      <c r="A85" t="str">
        <f>Recognition!AA23</f>
        <v>Budget</v>
      </c>
      <c r="B85" t="str">
        <f>Recognition!AB23</f>
        <v>7006-000000</v>
      </c>
      <c r="C85">
        <f>Recognition!AC23</f>
        <v>571</v>
      </c>
      <c r="D85" t="str">
        <f>Recognition!AD23</f>
        <v>069</v>
      </c>
      <c r="E85" s="46"/>
      <c r="H85">
        <f>Recognition!AG23</f>
        <v>110</v>
      </c>
      <c r="I85" t="str">
        <f>Recognition!AH23</f>
        <v>AUD</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35">
      <c r="A86" t="str">
        <f>Recognition!AA24</f>
        <v>Budget</v>
      </c>
      <c r="B86" t="str">
        <f>Recognition!AB24</f>
        <v>7008-000000</v>
      </c>
      <c r="C86">
        <f>Recognition!AC24</f>
        <v>571</v>
      </c>
      <c r="D86" t="str">
        <f>Recognition!AD24</f>
        <v>069</v>
      </c>
      <c r="E86" s="46"/>
      <c r="H86">
        <f>Recognition!AG24</f>
        <v>110</v>
      </c>
      <c r="I86" t="str">
        <f>Recognition!AH24</f>
        <v>AUD</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35">
      <c r="A87" t="str">
        <f>Recognition!AA25</f>
        <v>Budget</v>
      </c>
      <c r="B87" t="str">
        <f>Recognition!AB25</f>
        <v>7010-000000</v>
      </c>
      <c r="C87">
        <f>Recognition!AC25</f>
        <v>571</v>
      </c>
      <c r="D87" t="str">
        <f>Recognition!AD25</f>
        <v>069</v>
      </c>
      <c r="E87" s="46"/>
      <c r="H87">
        <f>Recognition!AG25</f>
        <v>110</v>
      </c>
      <c r="I87" t="str">
        <f>Recognition!AH25</f>
        <v>AUD</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35">
      <c r="A88" t="str">
        <f>Recognition!AA26</f>
        <v>Budget</v>
      </c>
      <c r="B88" t="str">
        <f>Recognition!AB26</f>
        <v>7012-000000</v>
      </c>
      <c r="C88">
        <f>Recognition!AC26</f>
        <v>571</v>
      </c>
      <c r="D88" t="str">
        <f>Recognition!AD26</f>
        <v>069</v>
      </c>
      <c r="E88" s="46"/>
      <c r="H88">
        <f>Recognition!AG26</f>
        <v>110</v>
      </c>
      <c r="I88" t="str">
        <f>Recognition!AH26</f>
        <v>AUD</v>
      </c>
      <c r="J88" s="47">
        <f>Recognition!AI26</f>
        <v>100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100</v>
      </c>
    </row>
    <row r="89" spans="1:22" x14ac:dyDescent="0.35">
      <c r="A89" t="str">
        <f>Recognition!AA27</f>
        <v>Budget</v>
      </c>
      <c r="B89" t="str">
        <f>Recognition!AB27</f>
        <v>7036-000000</v>
      </c>
      <c r="C89">
        <f>Recognition!AC27</f>
        <v>571</v>
      </c>
      <c r="D89" t="str">
        <f>Recognition!AD27</f>
        <v>069</v>
      </c>
      <c r="E89" s="46"/>
      <c r="H89">
        <f>Recognition!AG27</f>
        <v>110</v>
      </c>
      <c r="I89" t="str">
        <f>Recognition!AH27</f>
        <v>AUD</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35">
      <c r="A90" t="str">
        <f>Recognition!AA28</f>
        <v>Budget</v>
      </c>
      <c r="B90" t="str">
        <f>Recognition!AB28</f>
        <v>7044-000000</v>
      </c>
      <c r="C90">
        <f>Recognition!AC28</f>
        <v>571</v>
      </c>
      <c r="D90" t="str">
        <f>Recognition!AD28</f>
        <v>069</v>
      </c>
      <c r="E90" s="46"/>
      <c r="H90">
        <f>Recognition!AG28</f>
        <v>110</v>
      </c>
      <c r="I90" t="str">
        <f>Recognition!AH28</f>
        <v>AUD</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35">
      <c r="A91" t="str">
        <f>Recognition!AA29</f>
        <v>Budget</v>
      </c>
      <c r="B91" t="str">
        <f>Recognition!AB29</f>
        <v>7082-000000</v>
      </c>
      <c r="C91">
        <f>Recognition!AC29</f>
        <v>571</v>
      </c>
      <c r="D91" t="str">
        <f>Recognition!AD29</f>
        <v>069</v>
      </c>
      <c r="E91" s="46"/>
      <c r="H91">
        <f>Recognition!AG29</f>
        <v>110</v>
      </c>
      <c r="I91" t="str">
        <f>Recognition!AH29</f>
        <v>AUD</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35">
      <c r="A92" t="str">
        <f>Recognition!AA30</f>
        <v>Budget</v>
      </c>
      <c r="B92" t="str">
        <f>Recognition!AB30</f>
        <v/>
      </c>
      <c r="C92">
        <f>Recognition!AC30</f>
        <v>571</v>
      </c>
      <c r="D92" t="str">
        <f>Recognition!AD30</f>
        <v>069</v>
      </c>
      <c r="E92" s="46"/>
      <c r="H92">
        <f>Recognition!AG30</f>
        <v>110</v>
      </c>
      <c r="I92" t="str">
        <f>Recognition!AH30</f>
        <v>AUD</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35">
      <c r="A93" t="str">
        <f>Recognition!AA31</f>
        <v>Budget</v>
      </c>
      <c r="B93" t="str">
        <f>Recognition!AB31</f>
        <v/>
      </c>
      <c r="C93">
        <f>Recognition!AC31</f>
        <v>571</v>
      </c>
      <c r="D93" t="str">
        <f>Recognition!AD31</f>
        <v>069</v>
      </c>
      <c r="E93" s="46"/>
      <c r="H93">
        <f>Recognition!AG31</f>
        <v>110</v>
      </c>
      <c r="I93" t="str">
        <f>Recognition!AH31</f>
        <v>AUD</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35">
      <c r="A94" t="str">
        <f>Recognition!AA32</f>
        <v>Budget</v>
      </c>
      <c r="B94" t="str">
        <f>Recognition!AB32</f>
        <v/>
      </c>
      <c r="C94">
        <f>Recognition!AC32</f>
        <v>571</v>
      </c>
      <c r="D94" t="str">
        <f>Recognition!AD32</f>
        <v>069</v>
      </c>
      <c r="E94" s="46"/>
      <c r="H94">
        <f>Recognition!AG32</f>
        <v>110</v>
      </c>
      <c r="I94" t="str">
        <f>Recognition!AH32</f>
        <v>AUD</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35">
      <c r="A95" t="str">
        <f>Recognition!AA36</f>
        <v>Budget</v>
      </c>
      <c r="B95" t="str">
        <f>Recognition!AB36</f>
        <v>7006-000000</v>
      </c>
      <c r="C95">
        <f>Recognition!AC36</f>
        <v>572</v>
      </c>
      <c r="D95" t="str">
        <f>Recognition!AD36</f>
        <v>069</v>
      </c>
      <c r="E95" s="46"/>
      <c r="H95">
        <f>Recognition!AG36</f>
        <v>110</v>
      </c>
      <c r="I95" t="str">
        <f>Recognition!AH36</f>
        <v>AUD</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35">
      <c r="A96" t="str">
        <f>Recognition!AA37</f>
        <v>Budget</v>
      </c>
      <c r="B96" t="str">
        <f>Recognition!AB37</f>
        <v>7008-000000</v>
      </c>
      <c r="C96">
        <f>Recognition!AC37</f>
        <v>572</v>
      </c>
      <c r="D96" t="str">
        <f>Recognition!AD37</f>
        <v>069</v>
      </c>
      <c r="E96" s="46"/>
      <c r="H96">
        <f>Recognition!AG37</f>
        <v>110</v>
      </c>
      <c r="I96" t="str">
        <f>Recognition!AH37</f>
        <v>AUD</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35">
      <c r="A97" t="str">
        <f>Recognition!AA38</f>
        <v>Budget</v>
      </c>
      <c r="B97" t="str">
        <f>Recognition!AB38</f>
        <v>7010-000000</v>
      </c>
      <c r="C97">
        <f>Recognition!AC38</f>
        <v>572</v>
      </c>
      <c r="D97" t="str">
        <f>Recognition!AD38</f>
        <v>069</v>
      </c>
      <c r="E97" s="46"/>
      <c r="H97">
        <f>Recognition!AG38</f>
        <v>110</v>
      </c>
      <c r="I97" t="str">
        <f>Recognition!AH38</f>
        <v>AUD</v>
      </c>
      <c r="J97" s="47">
        <f>Recognition!AI38</f>
        <v>0</v>
      </c>
      <c r="K97" s="47">
        <f>Recognition!AJ38</f>
        <v>0</v>
      </c>
      <c r="L97" s="47">
        <f>Recognition!AK38</f>
        <v>0</v>
      </c>
      <c r="M97" s="47">
        <f>Recognition!AL38</f>
        <v>2975</v>
      </c>
      <c r="N97" s="47">
        <f>Recognition!AM38</f>
        <v>1983.3333333333333</v>
      </c>
      <c r="O97" s="47">
        <f>Recognition!AN38</f>
        <v>0</v>
      </c>
      <c r="P97" s="47">
        <f>Recognition!AO38</f>
        <v>0</v>
      </c>
      <c r="Q97" s="47">
        <f>Recognition!AP38</f>
        <v>991.66666666666663</v>
      </c>
      <c r="R97" s="47">
        <f>Recognition!AQ38</f>
        <v>0</v>
      </c>
      <c r="S97" s="47">
        <f>Recognition!AR38</f>
        <v>0</v>
      </c>
      <c r="T97" s="47">
        <f>Recognition!AS38</f>
        <v>0</v>
      </c>
      <c r="U97" s="47">
        <f>Recognition!AT38</f>
        <v>0</v>
      </c>
      <c r="V97" s="47">
        <f t="shared" si="1"/>
        <v>5950</v>
      </c>
    </row>
    <row r="98" spans="1:22" x14ac:dyDescent="0.35">
      <c r="A98" t="str">
        <f>Recognition!AA39</f>
        <v>Budget</v>
      </c>
      <c r="B98" t="str">
        <f>Recognition!AB39</f>
        <v>7012-000000</v>
      </c>
      <c r="C98">
        <f>Recognition!AC39</f>
        <v>572</v>
      </c>
      <c r="D98" t="str">
        <f>Recognition!AD39</f>
        <v>069</v>
      </c>
      <c r="E98" s="46"/>
      <c r="H98">
        <f>Recognition!AG39</f>
        <v>110</v>
      </c>
      <c r="I98" t="str">
        <f>Recognition!AH39</f>
        <v>AUD</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35">
      <c r="A99" t="str">
        <f>Recognition!AA40</f>
        <v>Budget</v>
      </c>
      <c r="B99" t="str">
        <f>Recognition!AB40</f>
        <v>7036-000000</v>
      </c>
      <c r="C99">
        <f>Recognition!AC40</f>
        <v>572</v>
      </c>
      <c r="D99" t="str">
        <f>Recognition!AD40</f>
        <v>069</v>
      </c>
      <c r="E99" s="46"/>
      <c r="H99">
        <f>Recognition!AG40</f>
        <v>110</v>
      </c>
      <c r="I99" t="str">
        <f>Recognition!AH40</f>
        <v>AUD</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35">
      <c r="A100" t="str">
        <f>Recognition!AA41</f>
        <v>Budget</v>
      </c>
      <c r="B100" t="str">
        <f>Recognition!AB41</f>
        <v>7044-000000</v>
      </c>
      <c r="C100">
        <f>Recognition!AC41</f>
        <v>572</v>
      </c>
      <c r="D100" t="str">
        <f>Recognition!AD41</f>
        <v>069</v>
      </c>
      <c r="E100" s="46"/>
      <c r="H100">
        <f>Recognition!AG41</f>
        <v>110</v>
      </c>
      <c r="I100" t="str">
        <f>Recognition!AH41</f>
        <v>AUD</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35">
      <c r="A101" t="str">
        <f>Recognition!AA42</f>
        <v>Budget</v>
      </c>
      <c r="B101" t="str">
        <f>Recognition!AB42</f>
        <v>7082-000000</v>
      </c>
      <c r="C101">
        <f>Recognition!AC42</f>
        <v>572</v>
      </c>
      <c r="D101" t="str">
        <f>Recognition!AD42</f>
        <v>069</v>
      </c>
      <c r="E101" s="46"/>
      <c r="H101">
        <f>Recognition!AG42</f>
        <v>110</v>
      </c>
      <c r="I101" t="str">
        <f>Recognition!AH42</f>
        <v>AUD</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35">
      <c r="A102" t="str">
        <f>Recognition!AA43</f>
        <v>Budget</v>
      </c>
      <c r="B102" t="str">
        <f>Recognition!AB43</f>
        <v/>
      </c>
      <c r="C102">
        <f>Recognition!AC43</f>
        <v>572</v>
      </c>
      <c r="D102" t="str">
        <f>Recognition!AD43</f>
        <v>069</v>
      </c>
      <c r="E102" s="46"/>
      <c r="H102">
        <f>Recognition!AG43</f>
        <v>110</v>
      </c>
      <c r="I102" t="str">
        <f>Recognition!AH43</f>
        <v>AUD</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35">
      <c r="A103" t="str">
        <f>Recognition!AA44</f>
        <v>Budget</v>
      </c>
      <c r="B103" t="str">
        <f>Recognition!AB44</f>
        <v/>
      </c>
      <c r="C103">
        <f>Recognition!AC44</f>
        <v>572</v>
      </c>
      <c r="D103" t="str">
        <f>Recognition!AD44</f>
        <v>069</v>
      </c>
      <c r="E103" s="46"/>
      <c r="H103">
        <f>Recognition!AG44</f>
        <v>110</v>
      </c>
      <c r="I103" t="str">
        <f>Recognition!AH44</f>
        <v>AUD</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35">
      <c r="A104" t="str">
        <f>Recognition!AA45</f>
        <v>Budget</v>
      </c>
      <c r="B104" t="str">
        <f>Recognition!AB45</f>
        <v/>
      </c>
      <c r="C104">
        <f>Recognition!AC45</f>
        <v>572</v>
      </c>
      <c r="D104" t="str">
        <f>Recognition!AD45</f>
        <v>069</v>
      </c>
      <c r="E104" s="46"/>
      <c r="H104">
        <f>Recognition!AG45</f>
        <v>110</v>
      </c>
      <c r="I104" t="str">
        <f>Recognition!AH45</f>
        <v>AUD</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35">
      <c r="A105" t="str">
        <f>Recognition!AA49</f>
        <v>Budget</v>
      </c>
      <c r="B105" t="str">
        <f>Recognition!AB49</f>
        <v>7006-000000</v>
      </c>
      <c r="C105">
        <f>Recognition!AC49</f>
        <v>573</v>
      </c>
      <c r="D105" t="str">
        <f>Recognition!AD49</f>
        <v>069</v>
      </c>
      <c r="E105" s="46"/>
      <c r="H105">
        <f>Recognition!AG49</f>
        <v>110</v>
      </c>
      <c r="I105" t="str">
        <f>Recognition!AH49</f>
        <v>AUD</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35">
      <c r="A106" t="str">
        <f>Recognition!AA50</f>
        <v>Budget</v>
      </c>
      <c r="B106" t="str">
        <f>Recognition!AB50</f>
        <v>7008-000000</v>
      </c>
      <c r="C106">
        <f>Recognition!AC50</f>
        <v>573</v>
      </c>
      <c r="D106" t="str">
        <f>Recognition!AD50</f>
        <v>069</v>
      </c>
      <c r="E106" s="46"/>
      <c r="H106">
        <f>Recognition!AG50</f>
        <v>110</v>
      </c>
      <c r="I106" t="str">
        <f>Recognition!AH50</f>
        <v>AUD</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35">
      <c r="A107" t="str">
        <f>Recognition!AA51</f>
        <v>Budget</v>
      </c>
      <c r="B107" t="str">
        <f>Recognition!AB51</f>
        <v>7010-000000</v>
      </c>
      <c r="C107">
        <f>Recognition!AC51</f>
        <v>573</v>
      </c>
      <c r="D107" t="str">
        <f>Recognition!AD51</f>
        <v>069</v>
      </c>
      <c r="E107" s="46"/>
      <c r="H107">
        <f>Recognition!AG51</f>
        <v>110</v>
      </c>
      <c r="I107" t="str">
        <f>Recognition!AH51</f>
        <v>AUD</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35">
      <c r="A108" t="str">
        <f>Recognition!AA52</f>
        <v>Budget</v>
      </c>
      <c r="B108" t="str">
        <f>Recognition!AB52</f>
        <v>7012-000000</v>
      </c>
      <c r="C108">
        <f>Recognition!AC52</f>
        <v>573</v>
      </c>
      <c r="D108" t="str">
        <f>Recognition!AD52</f>
        <v>069</v>
      </c>
      <c r="E108" s="46"/>
      <c r="H108">
        <f>Recognition!AG52</f>
        <v>110</v>
      </c>
      <c r="I108" t="str">
        <f>Recognition!AH52</f>
        <v>AUD</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900</v>
      </c>
      <c r="R108" s="47">
        <f>Recognition!AQ52</f>
        <v>900</v>
      </c>
      <c r="S108" s="47">
        <f>Recognition!AR52</f>
        <v>0</v>
      </c>
      <c r="T108" s="47">
        <f>Recognition!AS52</f>
        <v>0</v>
      </c>
      <c r="U108" s="47">
        <f>Recognition!AT52</f>
        <v>0</v>
      </c>
      <c r="V108" s="47">
        <f t="shared" si="1"/>
        <v>1800</v>
      </c>
    </row>
    <row r="109" spans="1:22" x14ac:dyDescent="0.35">
      <c r="A109" t="str">
        <f>Recognition!AA53</f>
        <v>Budget</v>
      </c>
      <c r="B109" t="str">
        <f>Recognition!AB53</f>
        <v>7036-000000</v>
      </c>
      <c r="C109">
        <f>Recognition!AC53</f>
        <v>573</v>
      </c>
      <c r="D109" t="str">
        <f>Recognition!AD53</f>
        <v>069</v>
      </c>
      <c r="E109" s="46"/>
      <c r="H109">
        <f>Recognition!AG53</f>
        <v>110</v>
      </c>
      <c r="I109" t="str">
        <f>Recognition!AH53</f>
        <v>AUD</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35">
      <c r="A110" t="str">
        <f>Recognition!AA54</f>
        <v>Budget</v>
      </c>
      <c r="B110" t="str">
        <f>Recognition!AB54</f>
        <v>7044-000000</v>
      </c>
      <c r="C110">
        <f>Recognition!AC54</f>
        <v>573</v>
      </c>
      <c r="D110" t="str">
        <f>Recognition!AD54</f>
        <v>069</v>
      </c>
      <c r="E110" s="46"/>
      <c r="H110">
        <f>Recognition!AG54</f>
        <v>110</v>
      </c>
      <c r="I110" t="str">
        <f>Recognition!AH54</f>
        <v>AUD</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35">
      <c r="A111" t="str">
        <f>Recognition!AA55</f>
        <v>Budget</v>
      </c>
      <c r="B111" t="str">
        <f>Recognition!AB55</f>
        <v>7082-000000</v>
      </c>
      <c r="C111">
        <f>Recognition!AC55</f>
        <v>573</v>
      </c>
      <c r="D111" t="str">
        <f>Recognition!AD55</f>
        <v>069</v>
      </c>
      <c r="E111" s="46"/>
      <c r="H111">
        <f>Recognition!AG55</f>
        <v>110</v>
      </c>
      <c r="I111" t="str">
        <f>Recognition!AH55</f>
        <v>AUD</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35">
      <c r="A112" t="str">
        <f>Recognition!AA56</f>
        <v>Budget</v>
      </c>
      <c r="B112" t="str">
        <f>Recognition!AB56</f>
        <v/>
      </c>
      <c r="C112">
        <f>Recognition!AC56</f>
        <v>573</v>
      </c>
      <c r="D112" t="str">
        <f>Recognition!AD56</f>
        <v>069</v>
      </c>
      <c r="E112" s="46"/>
      <c r="H112">
        <f>Recognition!AG56</f>
        <v>110</v>
      </c>
      <c r="I112" t="str">
        <f>Recognition!AH56</f>
        <v>AUD</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35">
      <c r="A113" t="str">
        <f>Recognition!AA57</f>
        <v>Budget</v>
      </c>
      <c r="B113" t="str">
        <f>Recognition!AB57</f>
        <v/>
      </c>
      <c r="C113">
        <f>Recognition!AC57</f>
        <v>573</v>
      </c>
      <c r="D113" t="str">
        <f>Recognition!AD57</f>
        <v>069</v>
      </c>
      <c r="E113" s="46"/>
      <c r="H113">
        <f>Recognition!AG57</f>
        <v>110</v>
      </c>
      <c r="I113" t="str">
        <f>Recognition!AH57</f>
        <v>AUD</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35">
      <c r="A114" t="str">
        <f>Recognition!AA58</f>
        <v>Budget</v>
      </c>
      <c r="B114" t="str">
        <f>Recognition!AB58</f>
        <v/>
      </c>
      <c r="C114">
        <f>Recognition!AC58</f>
        <v>573</v>
      </c>
      <c r="D114" t="str">
        <f>Recognition!AD58</f>
        <v>069</v>
      </c>
      <c r="E114" s="46"/>
      <c r="H114">
        <f>Recognition!AG58</f>
        <v>110</v>
      </c>
      <c r="I114" t="str">
        <f>Recognition!AH58</f>
        <v>AUD</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35">
      <c r="A115" t="str">
        <f>Recognition!AA62</f>
        <v>Budget</v>
      </c>
      <c r="B115" t="str">
        <f>Recognition!AB62</f>
        <v>7006-000000</v>
      </c>
      <c r="C115">
        <f>Recognition!AC62</f>
        <v>574</v>
      </c>
      <c r="D115" t="str">
        <f>Recognition!AD62</f>
        <v>069</v>
      </c>
      <c r="E115" s="46"/>
      <c r="H115">
        <f>Recognition!AG62</f>
        <v>110</v>
      </c>
      <c r="I115" t="str">
        <f>Recognition!AH62</f>
        <v>AUD</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35">
      <c r="A116" t="str">
        <f>Recognition!AA63</f>
        <v>Budget</v>
      </c>
      <c r="B116" t="str">
        <f>Recognition!AB63</f>
        <v>7008-000000</v>
      </c>
      <c r="C116">
        <f>Recognition!AC63</f>
        <v>574</v>
      </c>
      <c r="D116" t="str">
        <f>Recognition!AD63</f>
        <v>069</v>
      </c>
      <c r="E116" s="46"/>
      <c r="H116">
        <f>Recognition!AG63</f>
        <v>110</v>
      </c>
      <c r="I116" t="str">
        <f>Recognition!AH63</f>
        <v>AUD</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250</v>
      </c>
      <c r="U116" s="47">
        <f>Recognition!AT63</f>
        <v>0</v>
      </c>
      <c r="V116" s="47">
        <f t="shared" si="1"/>
        <v>250</v>
      </c>
    </row>
    <row r="117" spans="1:22" x14ac:dyDescent="0.35">
      <c r="A117" t="str">
        <f>Recognition!AA64</f>
        <v>Budget</v>
      </c>
      <c r="B117" t="str">
        <f>Recognition!AB64</f>
        <v>7010-000000</v>
      </c>
      <c r="C117">
        <f>Recognition!AC64</f>
        <v>574</v>
      </c>
      <c r="D117" t="str">
        <f>Recognition!AD64</f>
        <v>069</v>
      </c>
      <c r="E117" s="46"/>
      <c r="H117">
        <f>Recognition!AG64</f>
        <v>110</v>
      </c>
      <c r="I117" t="str">
        <f>Recognition!AH64</f>
        <v>AUD</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0</v>
      </c>
    </row>
    <row r="118" spans="1:22" x14ac:dyDescent="0.35">
      <c r="A118" t="str">
        <f>Recognition!AA65</f>
        <v>Budget</v>
      </c>
      <c r="B118" t="str">
        <f>Recognition!AB65</f>
        <v>7012-000000</v>
      </c>
      <c r="C118">
        <f>Recognition!AC65</f>
        <v>574</v>
      </c>
      <c r="D118" t="str">
        <f>Recognition!AD65</f>
        <v>069</v>
      </c>
      <c r="E118" s="46"/>
      <c r="H118">
        <f>Recognition!AG65</f>
        <v>110</v>
      </c>
      <c r="I118" t="str">
        <f>Recognition!AH65</f>
        <v>AUD</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495</v>
      </c>
      <c r="U118" s="47">
        <f>Recognition!AT65</f>
        <v>0</v>
      </c>
      <c r="V118" s="47">
        <f t="shared" si="1"/>
        <v>495</v>
      </c>
    </row>
    <row r="119" spans="1:22" x14ac:dyDescent="0.35">
      <c r="A119" t="str">
        <f>Recognition!AA66</f>
        <v>Budget</v>
      </c>
      <c r="B119" t="str">
        <f>Recognition!AB66</f>
        <v>7036-000000</v>
      </c>
      <c r="C119">
        <f>Recognition!AC66</f>
        <v>574</v>
      </c>
      <c r="D119" t="str">
        <f>Recognition!AD66</f>
        <v>069</v>
      </c>
      <c r="E119" s="46"/>
      <c r="H119">
        <f>Recognition!AG66</f>
        <v>110</v>
      </c>
      <c r="I119" t="str">
        <f>Recognition!AH66</f>
        <v>AUD</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35">
      <c r="A120" t="str">
        <f>Recognition!AA67</f>
        <v>Budget</v>
      </c>
      <c r="B120" t="str">
        <f>Recognition!AB67</f>
        <v>7044-000000</v>
      </c>
      <c r="C120">
        <f>Recognition!AC67</f>
        <v>574</v>
      </c>
      <c r="D120" t="str">
        <f>Recognition!AD67</f>
        <v>069</v>
      </c>
      <c r="E120" s="46"/>
      <c r="H120">
        <f>Recognition!AG67</f>
        <v>110</v>
      </c>
      <c r="I120" t="str">
        <f>Recognition!AH67</f>
        <v>AUD</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35">
      <c r="A121" t="str">
        <f>Recognition!AA68</f>
        <v>Budget</v>
      </c>
      <c r="B121" t="str">
        <f>Recognition!AB68</f>
        <v>7082-000000</v>
      </c>
      <c r="C121">
        <f>Recognition!AC68</f>
        <v>574</v>
      </c>
      <c r="D121" t="str">
        <f>Recognition!AD68</f>
        <v>069</v>
      </c>
      <c r="E121" s="46"/>
      <c r="H121">
        <f>Recognition!AG68</f>
        <v>110</v>
      </c>
      <c r="I121" t="str">
        <f>Recognition!AH68</f>
        <v>AUD</v>
      </c>
      <c r="J121" s="47">
        <f>Recognition!AI68</f>
        <v>0</v>
      </c>
      <c r="K121" s="47">
        <f>Recognition!AJ68</f>
        <v>0</v>
      </c>
      <c r="L121" s="47">
        <f>Recognition!AK68</f>
        <v>1000</v>
      </c>
      <c r="M121" s="47">
        <f>Recognition!AL68</f>
        <v>80</v>
      </c>
      <c r="N121" s="47">
        <f>Recognition!AM68</f>
        <v>0</v>
      </c>
      <c r="O121" s="47">
        <f>Recognition!AN68</f>
        <v>0</v>
      </c>
      <c r="P121" s="47">
        <f>Recognition!AO68</f>
        <v>0</v>
      </c>
      <c r="Q121" s="47">
        <f>Recognition!AP68</f>
        <v>0</v>
      </c>
      <c r="R121" s="47">
        <f>Recognition!AQ68</f>
        <v>0</v>
      </c>
      <c r="S121" s="47">
        <f>Recognition!AR68</f>
        <v>80</v>
      </c>
      <c r="T121" s="47">
        <f>Recognition!AS68</f>
        <v>600</v>
      </c>
      <c r="U121" s="47">
        <f>Recognition!AT68</f>
        <v>250</v>
      </c>
      <c r="V121" s="47">
        <f t="shared" si="1"/>
        <v>2010</v>
      </c>
    </row>
    <row r="122" spans="1:22" x14ac:dyDescent="0.35">
      <c r="A122" t="str">
        <f>Recognition!AA69</f>
        <v>Budget</v>
      </c>
      <c r="B122" t="str">
        <f>Recognition!AB69</f>
        <v/>
      </c>
      <c r="C122">
        <f>Recognition!AC69</f>
        <v>574</v>
      </c>
      <c r="D122" t="str">
        <f>Recognition!AD69</f>
        <v>069</v>
      </c>
      <c r="E122" s="46"/>
      <c r="H122">
        <f>Recognition!AG69</f>
        <v>110</v>
      </c>
      <c r="I122" t="str">
        <f>Recognition!AH69</f>
        <v>AUD</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35">
      <c r="A123" t="str">
        <f>Recognition!AA70</f>
        <v>Budget</v>
      </c>
      <c r="B123" t="str">
        <f>Recognition!AB70</f>
        <v/>
      </c>
      <c r="C123">
        <f>Recognition!AC70</f>
        <v>574</v>
      </c>
      <c r="D123" t="str">
        <f>Recognition!AD70</f>
        <v>069</v>
      </c>
      <c r="E123" s="46"/>
      <c r="H123">
        <f>Recognition!AG70</f>
        <v>110</v>
      </c>
      <c r="I123" t="str">
        <f>Recognition!AH70</f>
        <v>AUD</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35">
      <c r="A124" t="str">
        <f>Recognition!AA71</f>
        <v>Budget</v>
      </c>
      <c r="B124" t="str">
        <f>Recognition!AB71</f>
        <v/>
      </c>
      <c r="C124">
        <f>Recognition!AC71</f>
        <v>574</v>
      </c>
      <c r="D124" t="str">
        <f>Recognition!AD71</f>
        <v>069</v>
      </c>
      <c r="E124" s="46"/>
      <c r="H124">
        <f>Recognition!AG71</f>
        <v>110</v>
      </c>
      <c r="I124" t="str">
        <f>Recognition!AH71</f>
        <v>AUD</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35">
      <c r="A125" t="str">
        <f>'Club Growth'!AA10</f>
        <v>Budget</v>
      </c>
      <c r="B125" t="str">
        <f>'Club Growth'!AB10</f>
        <v>7006-000000</v>
      </c>
      <c r="C125">
        <f>'Club Growth'!AC10</f>
        <v>580</v>
      </c>
      <c r="D125" t="str">
        <f>'Club Growth'!AD10</f>
        <v>069</v>
      </c>
      <c r="E125" s="46"/>
      <c r="H125">
        <f>'Club Growth'!AG10</f>
        <v>110</v>
      </c>
      <c r="I125" t="str">
        <f>'Club Growth'!AH10</f>
        <v>AUD</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35">
      <c r="A126" t="str">
        <f>'Club Growth'!AA11</f>
        <v>Budget</v>
      </c>
      <c r="B126" t="str">
        <f>'Club Growth'!AB11</f>
        <v>7008-000000</v>
      </c>
      <c r="C126">
        <f>'Club Growth'!AC11</f>
        <v>580</v>
      </c>
      <c r="D126" t="str">
        <f>'Club Growth'!AD11</f>
        <v>069</v>
      </c>
      <c r="E126" s="46"/>
      <c r="H126">
        <f>'Club Growth'!AG11</f>
        <v>110</v>
      </c>
      <c r="I126" t="str">
        <f>'Club Growth'!AH11</f>
        <v>AUD</v>
      </c>
      <c r="J126" s="47">
        <f>'Club Growth'!AI11</f>
        <v>416.66666666666669</v>
      </c>
      <c r="K126" s="47">
        <f>'Club Growth'!AJ11</f>
        <v>416.66666666666669</v>
      </c>
      <c r="L126" s="47">
        <f>'Club Growth'!AK11</f>
        <v>416.66666666666669</v>
      </c>
      <c r="M126" s="47">
        <f>'Club Growth'!AL11</f>
        <v>416.66666666666669</v>
      </c>
      <c r="N126" s="47">
        <f>'Club Growth'!AM11</f>
        <v>416.66666666666669</v>
      </c>
      <c r="O126" s="47">
        <f>'Club Growth'!AN11</f>
        <v>416.66666666666669</v>
      </c>
      <c r="P126" s="47">
        <f>'Club Growth'!AO11</f>
        <v>416.66666666666669</v>
      </c>
      <c r="Q126" s="47">
        <f>'Club Growth'!AP11</f>
        <v>416.66666666666669</v>
      </c>
      <c r="R126" s="47">
        <f>'Club Growth'!AQ11</f>
        <v>416.66666666666669</v>
      </c>
      <c r="S126" s="47">
        <f>'Club Growth'!AR11</f>
        <v>416.66666666666669</v>
      </c>
      <c r="T126" s="47">
        <f>'Club Growth'!AS11</f>
        <v>416.66666666666669</v>
      </c>
      <c r="U126" s="47">
        <f>'Club Growth'!AT11</f>
        <v>416.66666666666669</v>
      </c>
      <c r="V126" s="47">
        <f t="shared" si="1"/>
        <v>5000</v>
      </c>
    </row>
    <row r="127" spans="1:22" x14ac:dyDescent="0.35">
      <c r="A127" t="str">
        <f>'Club Growth'!AA12</f>
        <v>Budget</v>
      </c>
      <c r="B127" t="str">
        <f>'Club Growth'!AB12</f>
        <v>7010-000000</v>
      </c>
      <c r="C127">
        <f>'Club Growth'!AC12</f>
        <v>580</v>
      </c>
      <c r="D127" t="str">
        <f>'Club Growth'!AD12</f>
        <v>069</v>
      </c>
      <c r="E127" s="46"/>
      <c r="H127">
        <f>'Club Growth'!AG12</f>
        <v>110</v>
      </c>
      <c r="I127" t="str">
        <f>'Club Growth'!AH12</f>
        <v>AUD</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35">
      <c r="A128" t="str">
        <f>'Club Growth'!AA13</f>
        <v>Budget</v>
      </c>
      <c r="B128" t="str">
        <f>'Club Growth'!AB13</f>
        <v>7012-000000</v>
      </c>
      <c r="C128">
        <f>'Club Growth'!AC13</f>
        <v>580</v>
      </c>
      <c r="D128" t="str">
        <f>'Club Growth'!AD13</f>
        <v>069</v>
      </c>
      <c r="E128" s="46"/>
      <c r="H128">
        <f>'Club Growth'!AG13</f>
        <v>110</v>
      </c>
      <c r="I128" t="str">
        <f>'Club Growth'!AH13</f>
        <v>AUD</v>
      </c>
      <c r="J128" s="47">
        <f>'Club Growth'!AI13</f>
        <v>83.333333333333329</v>
      </c>
      <c r="K128" s="47">
        <f>'Club Growth'!AJ13</f>
        <v>83.333333333333329</v>
      </c>
      <c r="L128" s="47">
        <f>'Club Growth'!AK13</f>
        <v>83.333333333333329</v>
      </c>
      <c r="M128" s="47">
        <f>'Club Growth'!AL13</f>
        <v>83.333333333333329</v>
      </c>
      <c r="N128" s="47">
        <f>'Club Growth'!AM13</f>
        <v>83.333333333333329</v>
      </c>
      <c r="O128" s="47">
        <f>'Club Growth'!AN13</f>
        <v>83.333333333333329</v>
      </c>
      <c r="P128" s="47">
        <f>'Club Growth'!AO13</f>
        <v>83.333333333333329</v>
      </c>
      <c r="Q128" s="47">
        <f>'Club Growth'!AP13</f>
        <v>83.333333333333329</v>
      </c>
      <c r="R128" s="47">
        <f>'Club Growth'!AQ13</f>
        <v>83.333333333333329</v>
      </c>
      <c r="S128" s="47">
        <f>'Club Growth'!AR13</f>
        <v>83.333333333333329</v>
      </c>
      <c r="T128" s="47">
        <f>'Club Growth'!AS13</f>
        <v>83.333333333333329</v>
      </c>
      <c r="U128" s="47">
        <f>'Club Growth'!AT13</f>
        <v>83.333333333333329</v>
      </c>
      <c r="V128" s="47">
        <f t="shared" si="1"/>
        <v>1000.0000000000001</v>
      </c>
    </row>
    <row r="129" spans="1:22" x14ac:dyDescent="0.35">
      <c r="A129" t="str">
        <f>'Club Growth'!AA14</f>
        <v>Budget</v>
      </c>
      <c r="B129" t="str">
        <f>'Club Growth'!AB14</f>
        <v>7036-000000</v>
      </c>
      <c r="C129">
        <f>'Club Growth'!AC14</f>
        <v>580</v>
      </c>
      <c r="D129" t="str">
        <f>'Club Growth'!AD14</f>
        <v>069</v>
      </c>
      <c r="E129" s="46"/>
      <c r="H129">
        <f>'Club Growth'!AG14</f>
        <v>110</v>
      </c>
      <c r="I129" t="str">
        <f>'Club Growth'!AH14</f>
        <v>AUD</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35">
      <c r="A130" t="str">
        <f>'Club Growth'!AA15</f>
        <v>Budget</v>
      </c>
      <c r="B130" t="str">
        <f>'Club Growth'!AB15</f>
        <v>7044-000000</v>
      </c>
      <c r="C130">
        <f>'Club Growth'!AC15</f>
        <v>580</v>
      </c>
      <c r="D130" t="str">
        <f>'Club Growth'!AD15</f>
        <v>069</v>
      </c>
      <c r="E130" s="46"/>
      <c r="H130">
        <f>'Club Growth'!AG15</f>
        <v>110</v>
      </c>
      <c r="I130" t="str">
        <f>'Club Growth'!AH15</f>
        <v>AUD</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35">
      <c r="A131" t="str">
        <f>'Club Growth'!AA16</f>
        <v>Budget</v>
      </c>
      <c r="B131" t="str">
        <f>'Club Growth'!AB16</f>
        <v>7082-000000</v>
      </c>
      <c r="C131">
        <f>'Club Growth'!AC16</f>
        <v>580</v>
      </c>
      <c r="D131" t="str">
        <f>'Club Growth'!AD16</f>
        <v>069</v>
      </c>
      <c r="E131" s="46"/>
      <c r="H131">
        <f>'Club Growth'!AG16</f>
        <v>110</v>
      </c>
      <c r="I131" t="str">
        <f>'Club Growth'!AH16</f>
        <v>AUD</v>
      </c>
      <c r="J131" s="47">
        <f>'Club Growth'!AI16</f>
        <v>0</v>
      </c>
      <c r="K131" s="47">
        <f>'Club Growth'!AJ16</f>
        <v>0</v>
      </c>
      <c r="L131" s="47">
        <f>'Club Growth'!AK16</f>
        <v>0</v>
      </c>
      <c r="M131" s="47">
        <f>'Club Growth'!AL16</f>
        <v>0</v>
      </c>
      <c r="N131" s="47">
        <f>'Club Growth'!AM16</f>
        <v>0</v>
      </c>
      <c r="O131" s="47">
        <f>'Club Growth'!AN16</f>
        <v>0</v>
      </c>
      <c r="P131" s="47">
        <f>'Club Growth'!AO16</f>
        <v>0</v>
      </c>
      <c r="Q131" s="47">
        <f>'Club Growth'!AP16</f>
        <v>0</v>
      </c>
      <c r="R131" s="47">
        <f>'Club Growth'!AQ16</f>
        <v>0</v>
      </c>
      <c r="S131" s="47">
        <f>'Club Growth'!AR16</f>
        <v>0</v>
      </c>
      <c r="T131" s="47">
        <f>'Club Growth'!AS16</f>
        <v>0</v>
      </c>
      <c r="U131" s="47">
        <f>'Club Growth'!AT16</f>
        <v>0</v>
      </c>
      <c r="V131" s="47">
        <f t="shared" si="1"/>
        <v>0</v>
      </c>
    </row>
    <row r="132" spans="1:22" x14ac:dyDescent="0.35">
      <c r="A132" t="str">
        <f>'Club Growth'!AA17</f>
        <v>Budget</v>
      </c>
      <c r="B132" t="e">
        <f>'Club Growth'!AB17</f>
        <v>#REF!</v>
      </c>
      <c r="C132">
        <f>'Club Growth'!AC17</f>
        <v>580</v>
      </c>
      <c r="D132" t="str">
        <f>'Club Growth'!AD17</f>
        <v>069</v>
      </c>
      <c r="E132" s="46"/>
      <c r="H132">
        <f>'Club Growth'!AG17</f>
        <v>110</v>
      </c>
      <c r="I132" t="str">
        <f>'Club Growth'!AH17</f>
        <v>AUD</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35">
      <c r="A133" t="str">
        <f>'Club Growth'!AA18</f>
        <v>Budget</v>
      </c>
      <c r="B133" t="str">
        <f>'Club Growth'!AB18</f>
        <v/>
      </c>
      <c r="C133">
        <f>'Club Growth'!AC18</f>
        <v>580</v>
      </c>
      <c r="D133" t="str">
        <f>'Club Growth'!AD18</f>
        <v>069</v>
      </c>
      <c r="E133" s="46"/>
      <c r="H133">
        <f>'Club Growth'!AG18</f>
        <v>110</v>
      </c>
      <c r="I133" t="str">
        <f>'Club Growth'!AH18</f>
        <v>AUD</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35">
      <c r="A134" t="str">
        <f>'Club Growth'!AA19</f>
        <v>Budget</v>
      </c>
      <c r="B134" t="str">
        <f>'Club Growth'!AB19</f>
        <v/>
      </c>
      <c r="C134">
        <f>'Club Growth'!AC19</f>
        <v>580</v>
      </c>
      <c r="D134" t="str">
        <f>'Club Growth'!AD19</f>
        <v>069</v>
      </c>
      <c r="E134" s="46"/>
      <c r="H134">
        <f>'Club Growth'!AG19</f>
        <v>110</v>
      </c>
      <c r="I134" t="str">
        <f>'Club Growth'!AH19</f>
        <v>AUD</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35">
      <c r="A135" t="str">
        <f>'Club Growth'!AA23</f>
        <v>Budget</v>
      </c>
      <c r="B135" t="str">
        <f>'Club Growth'!AB23</f>
        <v>7006-000000</v>
      </c>
      <c r="C135">
        <f>'Club Growth'!AC23</f>
        <v>581</v>
      </c>
      <c r="D135" t="str">
        <f>'Club Growth'!AD23</f>
        <v>069</v>
      </c>
      <c r="E135" s="46"/>
      <c r="H135">
        <f>'Club Growth'!AG23</f>
        <v>110</v>
      </c>
      <c r="I135" t="str">
        <f>'Club Growth'!AH23</f>
        <v>AUD</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35">
      <c r="A136" t="str">
        <f>'Club Growth'!AA24</f>
        <v>Budget</v>
      </c>
      <c r="B136" t="str">
        <f>'Club Growth'!AB24</f>
        <v>7008-000000</v>
      </c>
      <c r="C136">
        <f>'Club Growth'!AC24</f>
        <v>581</v>
      </c>
      <c r="D136" t="str">
        <f>'Club Growth'!AD24</f>
        <v>069</v>
      </c>
      <c r="E136" s="46"/>
      <c r="H136">
        <f>'Club Growth'!AG24</f>
        <v>110</v>
      </c>
      <c r="I136" t="str">
        <f>'Club Growth'!AH24</f>
        <v>AUD</v>
      </c>
      <c r="J136" s="47">
        <f>'Club Growth'!AI24</f>
        <v>41.666666666666664</v>
      </c>
      <c r="K136" s="47">
        <f>'Club Growth'!AJ24</f>
        <v>41.666666666666664</v>
      </c>
      <c r="L136" s="47">
        <f>'Club Growth'!AK24</f>
        <v>41.666666666666664</v>
      </c>
      <c r="M136" s="47">
        <f>'Club Growth'!AL24</f>
        <v>41.666666666666664</v>
      </c>
      <c r="N136" s="47">
        <f>'Club Growth'!AM24</f>
        <v>41.666666666666664</v>
      </c>
      <c r="O136" s="47">
        <f>'Club Growth'!AN24</f>
        <v>41.666666666666664</v>
      </c>
      <c r="P136" s="47">
        <f>'Club Growth'!AO24</f>
        <v>41.666666666666664</v>
      </c>
      <c r="Q136" s="47">
        <f>'Club Growth'!AP24</f>
        <v>41.666666666666664</v>
      </c>
      <c r="R136" s="47">
        <f>'Club Growth'!AQ24</f>
        <v>41.666666666666664</v>
      </c>
      <c r="S136" s="47">
        <f>'Club Growth'!AR24</f>
        <v>41.666666666666664</v>
      </c>
      <c r="T136" s="47">
        <f>'Club Growth'!AS24</f>
        <v>41.666666666666664</v>
      </c>
      <c r="U136" s="47">
        <f>'Club Growth'!AT24</f>
        <v>41.666666666666664</v>
      </c>
      <c r="V136" s="47">
        <f t="shared" si="1"/>
        <v>500.00000000000006</v>
      </c>
    </row>
    <row r="137" spans="1:22" x14ac:dyDescent="0.35">
      <c r="A137" t="str">
        <f>'Club Growth'!AA25</f>
        <v>Budget</v>
      </c>
      <c r="B137" t="str">
        <f>'Club Growth'!AB25</f>
        <v>7010-000000</v>
      </c>
      <c r="C137">
        <f>'Club Growth'!AC25</f>
        <v>581</v>
      </c>
      <c r="D137" t="str">
        <f>'Club Growth'!AD25</f>
        <v>069</v>
      </c>
      <c r="E137" s="46"/>
      <c r="H137">
        <f>'Club Growth'!AG25</f>
        <v>110</v>
      </c>
      <c r="I137" t="str">
        <f>'Club Growth'!AH25</f>
        <v>AUD</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35">
      <c r="A138" t="str">
        <f>'Club Growth'!AA26</f>
        <v>Budget</v>
      </c>
      <c r="B138" t="str">
        <f>'Club Growth'!AB26</f>
        <v>7012-000000</v>
      </c>
      <c r="C138">
        <f>'Club Growth'!AC26</f>
        <v>581</v>
      </c>
      <c r="D138" t="str">
        <f>'Club Growth'!AD26</f>
        <v>069</v>
      </c>
      <c r="E138" s="46"/>
      <c r="H138">
        <f>'Club Growth'!AG26</f>
        <v>110</v>
      </c>
      <c r="I138" t="str">
        <f>'Club Growth'!AH26</f>
        <v>AUD</v>
      </c>
      <c r="J138" s="47">
        <f>'Club Growth'!AI26</f>
        <v>41.666666666666664</v>
      </c>
      <c r="K138" s="47">
        <f>'Club Growth'!AJ26</f>
        <v>41.666666666666664</v>
      </c>
      <c r="L138" s="47">
        <f>'Club Growth'!AK26</f>
        <v>41.666666666666664</v>
      </c>
      <c r="M138" s="47">
        <f>'Club Growth'!AL26</f>
        <v>41.666666666666664</v>
      </c>
      <c r="N138" s="47">
        <f>'Club Growth'!AM26</f>
        <v>41.666666666666664</v>
      </c>
      <c r="O138" s="47">
        <f>'Club Growth'!AN26</f>
        <v>41.666666666666664</v>
      </c>
      <c r="P138" s="47">
        <f>'Club Growth'!AO26</f>
        <v>41.666666666666664</v>
      </c>
      <c r="Q138" s="47">
        <f>'Club Growth'!AP26</f>
        <v>41.666666666666664</v>
      </c>
      <c r="R138" s="47">
        <f>'Club Growth'!AQ26</f>
        <v>41.666666666666664</v>
      </c>
      <c r="S138" s="47">
        <f>'Club Growth'!AR26</f>
        <v>41.666666666666664</v>
      </c>
      <c r="T138" s="47">
        <f>'Club Growth'!AS26</f>
        <v>41.666666666666664</v>
      </c>
      <c r="U138" s="47">
        <f>'Club Growth'!AT26</f>
        <v>41.666666666666664</v>
      </c>
      <c r="V138" s="47">
        <f t="shared" si="1"/>
        <v>500.00000000000006</v>
      </c>
    </row>
    <row r="139" spans="1:22" x14ac:dyDescent="0.35">
      <c r="A139" t="str">
        <f>'Club Growth'!AA27</f>
        <v>Budget</v>
      </c>
      <c r="B139" t="str">
        <f>'Club Growth'!AB27</f>
        <v>7036-000000</v>
      </c>
      <c r="C139">
        <f>'Club Growth'!AC27</f>
        <v>581</v>
      </c>
      <c r="D139" t="str">
        <f>'Club Growth'!AD27</f>
        <v>069</v>
      </c>
      <c r="E139" s="46"/>
      <c r="H139">
        <f>'Club Growth'!AG27</f>
        <v>110</v>
      </c>
      <c r="I139" t="str">
        <f>'Club Growth'!AH27</f>
        <v>AUD</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35">
      <c r="A140" t="str">
        <f>'Club Growth'!AA28</f>
        <v>Budget</v>
      </c>
      <c r="B140" t="str">
        <f>'Club Growth'!AB28</f>
        <v>7044-000000</v>
      </c>
      <c r="C140">
        <f>'Club Growth'!AC28</f>
        <v>581</v>
      </c>
      <c r="D140" t="str">
        <f>'Club Growth'!AD28</f>
        <v>069</v>
      </c>
      <c r="E140" s="46"/>
      <c r="H140">
        <f>'Club Growth'!AG28</f>
        <v>110</v>
      </c>
      <c r="I140" t="str">
        <f>'Club Growth'!AH28</f>
        <v>AUD</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35">
      <c r="A141" t="str">
        <f>'Club Growth'!AA29</f>
        <v>Budget</v>
      </c>
      <c r="B141" t="str">
        <f>'Club Growth'!AB29</f>
        <v>7082-000000</v>
      </c>
      <c r="C141">
        <f>'Club Growth'!AC29</f>
        <v>581</v>
      </c>
      <c r="D141" t="str">
        <f>'Club Growth'!AD29</f>
        <v>069</v>
      </c>
      <c r="E141" s="46"/>
      <c r="H141">
        <f>'Club Growth'!AG29</f>
        <v>110</v>
      </c>
      <c r="I141" t="str">
        <f>'Club Growth'!AH29</f>
        <v>AUD</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0</v>
      </c>
      <c r="T141" s="47">
        <f>'Club Growth'!AS29</f>
        <v>0</v>
      </c>
      <c r="U141" s="47">
        <f>'Club Growth'!AT29</f>
        <v>0</v>
      </c>
      <c r="V141" s="47">
        <f t="shared" si="1"/>
        <v>0</v>
      </c>
    </row>
    <row r="142" spans="1:22" x14ac:dyDescent="0.35">
      <c r="A142" t="str">
        <f>'Club Growth'!AA30</f>
        <v>Budget</v>
      </c>
      <c r="B142" t="str">
        <f>'Club Growth'!AB30</f>
        <v/>
      </c>
      <c r="C142">
        <f>'Club Growth'!AC30</f>
        <v>581</v>
      </c>
      <c r="D142" t="str">
        <f>'Club Growth'!AD30</f>
        <v>069</v>
      </c>
      <c r="E142" s="46"/>
      <c r="H142">
        <f>'Club Growth'!AG30</f>
        <v>110</v>
      </c>
      <c r="I142" t="str">
        <f>'Club Growth'!AH30</f>
        <v>AUD</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35">
      <c r="A143" t="str">
        <f>'Club Growth'!AA31</f>
        <v>Budget</v>
      </c>
      <c r="B143" t="str">
        <f>'Club Growth'!AB31</f>
        <v/>
      </c>
      <c r="C143">
        <f>'Club Growth'!AC31</f>
        <v>581</v>
      </c>
      <c r="D143" t="str">
        <f>'Club Growth'!AD31</f>
        <v>069</v>
      </c>
      <c r="E143" s="46"/>
      <c r="H143">
        <f>'Club Growth'!AG31</f>
        <v>110</v>
      </c>
      <c r="I143" t="str">
        <f>'Club Growth'!AH31</f>
        <v>AUD</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35">
      <c r="A144" t="str">
        <f>'Club Growth'!AA32</f>
        <v>Budget</v>
      </c>
      <c r="B144" t="str">
        <f>'Club Growth'!AB32</f>
        <v/>
      </c>
      <c r="C144">
        <f>'Club Growth'!AC32</f>
        <v>581</v>
      </c>
      <c r="D144" t="str">
        <f>'Club Growth'!AD32</f>
        <v>069</v>
      </c>
      <c r="E144" s="46"/>
      <c r="H144">
        <f>'Club Growth'!AG32</f>
        <v>110</v>
      </c>
      <c r="I144" t="str">
        <f>'Club Growth'!AH32</f>
        <v>AUD</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35">
      <c r="A145" t="str">
        <f>'Club Growth'!AA36</f>
        <v>Budget</v>
      </c>
      <c r="B145" t="str">
        <f>'Club Growth'!AB36</f>
        <v>7006-000000</v>
      </c>
      <c r="C145">
        <f>'Club Growth'!AC36</f>
        <v>582</v>
      </c>
      <c r="D145" t="str">
        <f>'Club Growth'!AD36</f>
        <v>069</v>
      </c>
      <c r="E145" s="46"/>
      <c r="H145">
        <f>'Club Growth'!AG36</f>
        <v>110</v>
      </c>
      <c r="I145" t="str">
        <f>'Club Growth'!AH36</f>
        <v>AUD</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35">
      <c r="A146" t="str">
        <f>'Club Growth'!AA37</f>
        <v>Budget</v>
      </c>
      <c r="B146" t="str">
        <f>'Club Growth'!AB37</f>
        <v>7008-000000</v>
      </c>
      <c r="C146">
        <f>'Club Growth'!AC37</f>
        <v>582</v>
      </c>
      <c r="D146" t="str">
        <f>'Club Growth'!AD37</f>
        <v>069</v>
      </c>
      <c r="E146" s="46"/>
      <c r="H146">
        <f>'Club Growth'!AG37</f>
        <v>110</v>
      </c>
      <c r="I146" t="str">
        <f>'Club Growth'!AH37</f>
        <v>AUD</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35">
      <c r="A147" t="str">
        <f>'Club Growth'!AA38</f>
        <v>Budget</v>
      </c>
      <c r="B147" t="str">
        <f>'Club Growth'!AB38</f>
        <v>7010-000000</v>
      </c>
      <c r="C147">
        <f>'Club Growth'!AC38</f>
        <v>582</v>
      </c>
      <c r="D147" t="str">
        <f>'Club Growth'!AD38</f>
        <v>069</v>
      </c>
      <c r="E147" s="46"/>
      <c r="H147">
        <f>'Club Growth'!AG38</f>
        <v>110</v>
      </c>
      <c r="I147" t="str">
        <f>'Club Growth'!AH38</f>
        <v>AUD</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35">
      <c r="A148" t="str">
        <f>'Club Growth'!AA39</f>
        <v>Budget</v>
      </c>
      <c r="B148" t="str">
        <f>'Club Growth'!AB39</f>
        <v>7012-000000</v>
      </c>
      <c r="C148">
        <f>'Club Growth'!AC39</f>
        <v>582</v>
      </c>
      <c r="D148" t="str">
        <f>'Club Growth'!AD39</f>
        <v>069</v>
      </c>
      <c r="E148" s="46"/>
      <c r="H148">
        <f>'Club Growth'!AG39</f>
        <v>110</v>
      </c>
      <c r="I148" t="str">
        <f>'Club Growth'!AH39</f>
        <v>AUD</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35">
      <c r="A149" t="str">
        <f>'Club Growth'!AA40</f>
        <v>Budget</v>
      </c>
      <c r="B149" t="str">
        <f>'Club Growth'!AB40</f>
        <v>7036-000000</v>
      </c>
      <c r="C149">
        <f>'Club Growth'!AC40</f>
        <v>582</v>
      </c>
      <c r="D149" t="str">
        <f>'Club Growth'!AD40</f>
        <v>069</v>
      </c>
      <c r="E149" s="46"/>
      <c r="H149">
        <f>'Club Growth'!AG40</f>
        <v>110</v>
      </c>
      <c r="I149" t="str">
        <f>'Club Growth'!AH40</f>
        <v>AUD</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35">
      <c r="A150" t="str">
        <f>'Club Growth'!AA41</f>
        <v>Budget</v>
      </c>
      <c r="B150" t="str">
        <f>'Club Growth'!AB41</f>
        <v>7044-000000</v>
      </c>
      <c r="C150">
        <f>'Club Growth'!AC41</f>
        <v>582</v>
      </c>
      <c r="D150" t="str">
        <f>'Club Growth'!AD41</f>
        <v>069</v>
      </c>
      <c r="E150" s="46"/>
      <c r="H150">
        <f>'Club Growth'!AG41</f>
        <v>110</v>
      </c>
      <c r="I150" t="str">
        <f>'Club Growth'!AH41</f>
        <v>AUD</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35">
      <c r="A151" t="str">
        <f>'Club Growth'!AA42</f>
        <v>Budget</v>
      </c>
      <c r="B151" t="str">
        <f>'Club Growth'!AB42</f>
        <v>7082-000000</v>
      </c>
      <c r="C151">
        <f>'Club Growth'!AC42</f>
        <v>582</v>
      </c>
      <c r="D151" t="str">
        <f>'Club Growth'!AD42</f>
        <v>069</v>
      </c>
      <c r="E151" s="46"/>
      <c r="H151">
        <f>'Club Growth'!AG42</f>
        <v>110</v>
      </c>
      <c r="I151" t="str">
        <f>'Club Growth'!AH42</f>
        <v>AUD</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35">
      <c r="A152" t="str">
        <f>'Club Growth'!AA43</f>
        <v>Budget</v>
      </c>
      <c r="B152" t="str">
        <f>'Club Growth'!AB43</f>
        <v/>
      </c>
      <c r="C152">
        <f>'Club Growth'!AC43</f>
        <v>582</v>
      </c>
      <c r="D152" t="str">
        <f>'Club Growth'!AD43</f>
        <v>069</v>
      </c>
      <c r="E152" s="46"/>
      <c r="H152">
        <f>'Club Growth'!AG43</f>
        <v>110</v>
      </c>
      <c r="I152" t="str">
        <f>'Club Growth'!AH43</f>
        <v>AUD</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35">
      <c r="A153" t="str">
        <f>'Club Growth'!AA44</f>
        <v>Budget</v>
      </c>
      <c r="B153" t="str">
        <f>'Club Growth'!AB44</f>
        <v/>
      </c>
      <c r="C153">
        <f>'Club Growth'!AC44</f>
        <v>582</v>
      </c>
      <c r="D153" t="str">
        <f>'Club Growth'!AD44</f>
        <v>069</v>
      </c>
      <c r="E153" s="46"/>
      <c r="H153">
        <f>'Club Growth'!AG44</f>
        <v>110</v>
      </c>
      <c r="I153" t="str">
        <f>'Club Growth'!AH44</f>
        <v>AUD</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35">
      <c r="A154" t="str">
        <f>'Club Growth'!AA45</f>
        <v>Budget</v>
      </c>
      <c r="B154" t="str">
        <f>'Club Growth'!AB45</f>
        <v/>
      </c>
      <c r="C154">
        <f>'Club Growth'!AC45</f>
        <v>582</v>
      </c>
      <c r="D154" t="str">
        <f>'Club Growth'!AD45</f>
        <v>069</v>
      </c>
      <c r="E154" s="46"/>
      <c r="H154">
        <f>'Club Growth'!AG45</f>
        <v>110</v>
      </c>
      <c r="I154" t="str">
        <f>'Club Growth'!AH45</f>
        <v>AUD</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35">
      <c r="A155" t="str">
        <f>'Club Growth'!AA49</f>
        <v>Budget</v>
      </c>
      <c r="B155" t="str">
        <f>'Club Growth'!AB49</f>
        <v>7006-000000</v>
      </c>
      <c r="C155">
        <f>'Club Growth'!AC49</f>
        <v>583</v>
      </c>
      <c r="D155" t="str">
        <f>'Club Growth'!AD49</f>
        <v>069</v>
      </c>
      <c r="E155" s="46"/>
      <c r="H155">
        <f>'Club Growth'!AG49</f>
        <v>110</v>
      </c>
      <c r="I155" t="str">
        <f>'Club Growth'!AH49</f>
        <v>AUD</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35">
      <c r="A156" t="str">
        <f>'Club Growth'!AA50</f>
        <v>Budget</v>
      </c>
      <c r="B156" t="str">
        <f>'Club Growth'!AB50</f>
        <v>7008-000000</v>
      </c>
      <c r="C156">
        <f>'Club Growth'!AC50</f>
        <v>583</v>
      </c>
      <c r="D156" t="str">
        <f>'Club Growth'!AD50</f>
        <v>069</v>
      </c>
      <c r="E156" s="46"/>
      <c r="H156">
        <f>'Club Growth'!AG50</f>
        <v>110</v>
      </c>
      <c r="I156" t="str">
        <f>'Club Growth'!AH50</f>
        <v>AUD</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35">
      <c r="A157" t="str">
        <f>'Club Growth'!AA51</f>
        <v>Budget</v>
      </c>
      <c r="B157" t="str">
        <f>'Club Growth'!AB51</f>
        <v>7010-000000</v>
      </c>
      <c r="C157">
        <f>'Club Growth'!AC51</f>
        <v>583</v>
      </c>
      <c r="D157" t="str">
        <f>'Club Growth'!AD51</f>
        <v>069</v>
      </c>
      <c r="E157" s="46"/>
      <c r="H157">
        <f>'Club Growth'!AG51</f>
        <v>110</v>
      </c>
      <c r="I157" t="str">
        <f>'Club Growth'!AH51</f>
        <v>AUD</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35">
      <c r="A158" t="str">
        <f>'Club Growth'!AA52</f>
        <v>Budget</v>
      </c>
      <c r="B158" t="str">
        <f>'Club Growth'!AB52</f>
        <v>7012-000000</v>
      </c>
      <c r="C158">
        <f>'Club Growth'!AC52</f>
        <v>583</v>
      </c>
      <c r="D158" t="str">
        <f>'Club Growth'!AD52</f>
        <v>069</v>
      </c>
      <c r="E158" s="46"/>
      <c r="H158">
        <f>'Club Growth'!AG52</f>
        <v>110</v>
      </c>
      <c r="I158" t="str">
        <f>'Club Growth'!AH52</f>
        <v>AUD</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35">
      <c r="A159" t="str">
        <f>'Club Growth'!AA53</f>
        <v>Budget</v>
      </c>
      <c r="B159" t="str">
        <f>'Club Growth'!AB53</f>
        <v>7036-000000</v>
      </c>
      <c r="C159">
        <f>'Club Growth'!AC53</f>
        <v>583</v>
      </c>
      <c r="D159" t="str">
        <f>'Club Growth'!AD53</f>
        <v>069</v>
      </c>
      <c r="E159" s="46"/>
      <c r="H159">
        <f>'Club Growth'!AG53</f>
        <v>110</v>
      </c>
      <c r="I159" t="str">
        <f>'Club Growth'!AH53</f>
        <v>AUD</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35">
      <c r="A160" t="str">
        <f>'Club Growth'!AA54</f>
        <v>Budget</v>
      </c>
      <c r="B160" t="str">
        <f>'Club Growth'!AB54</f>
        <v>7044-000000</v>
      </c>
      <c r="C160">
        <f>'Club Growth'!AC54</f>
        <v>583</v>
      </c>
      <c r="D160" t="str">
        <f>'Club Growth'!AD54</f>
        <v>069</v>
      </c>
      <c r="E160" s="46"/>
      <c r="H160">
        <f>'Club Growth'!AG54</f>
        <v>110</v>
      </c>
      <c r="I160" t="str">
        <f>'Club Growth'!AH54</f>
        <v>AUD</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35">
      <c r="A161" t="str">
        <f>'Club Growth'!AA55</f>
        <v>Budget</v>
      </c>
      <c r="B161" t="str">
        <f>'Club Growth'!AB55</f>
        <v>7082-000000</v>
      </c>
      <c r="C161">
        <f>'Club Growth'!AC55</f>
        <v>583</v>
      </c>
      <c r="D161" t="str">
        <f>'Club Growth'!AD55</f>
        <v>069</v>
      </c>
      <c r="E161" s="46"/>
      <c r="H161">
        <f>'Club Growth'!AG55</f>
        <v>110</v>
      </c>
      <c r="I161" t="str">
        <f>'Club Growth'!AH55</f>
        <v>AUD</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0</v>
      </c>
      <c r="T161" s="47">
        <f>'Club Growth'!AS55</f>
        <v>0</v>
      </c>
      <c r="U161" s="47">
        <f>'Club Growth'!AT55</f>
        <v>0</v>
      </c>
      <c r="V161" s="47">
        <f t="shared" si="1"/>
        <v>0</v>
      </c>
    </row>
    <row r="162" spans="1:22" x14ac:dyDescent="0.35">
      <c r="A162" t="str">
        <f>'Club Growth'!AA56</f>
        <v>Budget</v>
      </c>
      <c r="B162" t="str">
        <f>'Club Growth'!AB56</f>
        <v/>
      </c>
      <c r="C162">
        <f>'Club Growth'!AC56</f>
        <v>583</v>
      </c>
      <c r="D162" t="str">
        <f>'Club Growth'!AD56</f>
        <v>069</v>
      </c>
      <c r="E162" s="46"/>
      <c r="H162">
        <f>'Club Growth'!AG56</f>
        <v>110</v>
      </c>
      <c r="I162" t="str">
        <f>'Club Growth'!AH56</f>
        <v>AUD</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35">
      <c r="A163" t="str">
        <f>'Club Growth'!AA57</f>
        <v>Budget</v>
      </c>
      <c r="B163" t="str">
        <f>'Club Growth'!AB57</f>
        <v/>
      </c>
      <c r="C163">
        <f>'Club Growth'!AC57</f>
        <v>583</v>
      </c>
      <c r="D163" t="str">
        <f>'Club Growth'!AD57</f>
        <v>069</v>
      </c>
      <c r="E163" s="46"/>
      <c r="H163">
        <f>'Club Growth'!AG57</f>
        <v>110</v>
      </c>
      <c r="I163" t="str">
        <f>'Club Growth'!AH57</f>
        <v>AUD</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35">
      <c r="A164" t="str">
        <f>'Club Growth'!AA58</f>
        <v>Budget</v>
      </c>
      <c r="B164" t="str">
        <f>'Club Growth'!AB58</f>
        <v/>
      </c>
      <c r="C164">
        <f>'Club Growth'!AC58</f>
        <v>583</v>
      </c>
      <c r="D164" t="str">
        <f>'Club Growth'!AD58</f>
        <v>069</v>
      </c>
      <c r="E164" s="46"/>
      <c r="H164">
        <f>'Club Growth'!AG58</f>
        <v>110</v>
      </c>
      <c r="I164" t="str">
        <f>'Club Growth'!AH58</f>
        <v>AUD</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35">
      <c r="A165" t="str">
        <f>'Club Growth'!AA62</f>
        <v>Budget</v>
      </c>
      <c r="B165" t="str">
        <f>'Club Growth'!AB62</f>
        <v>7006-000000</v>
      </c>
      <c r="C165">
        <f>'Club Growth'!AC62</f>
        <v>584</v>
      </c>
      <c r="D165" t="str">
        <f>'Club Growth'!AD62</f>
        <v>069</v>
      </c>
      <c r="E165" s="46"/>
      <c r="H165">
        <f>'Club Growth'!AG62</f>
        <v>110</v>
      </c>
      <c r="I165" t="str">
        <f>'Club Growth'!AH62</f>
        <v>AUD</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35">
      <c r="A166" t="str">
        <f>'Club Growth'!AA63</f>
        <v>Budget</v>
      </c>
      <c r="B166" t="str">
        <f>'Club Growth'!AB63</f>
        <v>7008-000000</v>
      </c>
      <c r="C166">
        <f>'Club Growth'!AC63</f>
        <v>584</v>
      </c>
      <c r="D166" t="str">
        <f>'Club Growth'!AD63</f>
        <v>069</v>
      </c>
      <c r="E166" s="46"/>
      <c r="H166">
        <f>'Club Growth'!AG63</f>
        <v>110</v>
      </c>
      <c r="I166" t="str">
        <f>'Club Growth'!AH63</f>
        <v>AUD</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35">
      <c r="A167" t="str">
        <f>'Club Growth'!AA64</f>
        <v>Budget</v>
      </c>
      <c r="B167" t="str">
        <f>'Club Growth'!AB64</f>
        <v>7010-000000</v>
      </c>
      <c r="C167">
        <f>'Club Growth'!AC64</f>
        <v>584</v>
      </c>
      <c r="D167" t="str">
        <f>'Club Growth'!AD64</f>
        <v>069</v>
      </c>
      <c r="E167" s="46"/>
      <c r="H167">
        <f>'Club Growth'!AG64</f>
        <v>110</v>
      </c>
      <c r="I167" t="str">
        <f>'Club Growth'!AH64</f>
        <v>AUD</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35">
      <c r="A168" t="str">
        <f>'Club Growth'!AA65</f>
        <v>Budget</v>
      </c>
      <c r="B168" t="str">
        <f>'Club Growth'!AB65</f>
        <v>7012-000000</v>
      </c>
      <c r="C168">
        <f>'Club Growth'!AC65</f>
        <v>584</v>
      </c>
      <c r="D168" t="str">
        <f>'Club Growth'!AD65</f>
        <v>069</v>
      </c>
      <c r="E168" s="46"/>
      <c r="H168">
        <f>'Club Growth'!AG65</f>
        <v>110</v>
      </c>
      <c r="I168" t="str">
        <f>'Club Growth'!AH65</f>
        <v>AUD</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35">
      <c r="A169" t="str">
        <f>'Club Growth'!AA66</f>
        <v>Budget</v>
      </c>
      <c r="B169" t="str">
        <f>'Club Growth'!AB66</f>
        <v>7036-000000</v>
      </c>
      <c r="C169">
        <f>'Club Growth'!AC66</f>
        <v>584</v>
      </c>
      <c r="D169" t="str">
        <f>'Club Growth'!AD66</f>
        <v>069</v>
      </c>
      <c r="E169" s="46"/>
      <c r="H169">
        <f>'Club Growth'!AG66</f>
        <v>110</v>
      </c>
      <c r="I169" t="str">
        <f>'Club Growth'!AH66</f>
        <v>AUD</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35">
      <c r="A170" t="str">
        <f>'Club Growth'!AA67</f>
        <v>Budget</v>
      </c>
      <c r="B170" t="str">
        <f>'Club Growth'!AB67</f>
        <v>7044-000000</v>
      </c>
      <c r="C170">
        <f>'Club Growth'!AC67</f>
        <v>584</v>
      </c>
      <c r="D170" t="str">
        <f>'Club Growth'!AD67</f>
        <v>069</v>
      </c>
      <c r="E170" s="46"/>
      <c r="H170">
        <f>'Club Growth'!AG67</f>
        <v>110</v>
      </c>
      <c r="I170" t="str">
        <f>'Club Growth'!AH67</f>
        <v>AUD</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35">
      <c r="A171" t="str">
        <f>'Club Growth'!AA68</f>
        <v>Budget</v>
      </c>
      <c r="B171" t="str">
        <f>'Club Growth'!AB68</f>
        <v>7082-000000</v>
      </c>
      <c r="C171">
        <f>'Club Growth'!AC68</f>
        <v>584</v>
      </c>
      <c r="D171" t="str">
        <f>'Club Growth'!AD68</f>
        <v>069</v>
      </c>
      <c r="E171" s="46"/>
      <c r="H171">
        <f>'Club Growth'!AG68</f>
        <v>110</v>
      </c>
      <c r="I171" t="str">
        <f>'Club Growth'!AH68</f>
        <v>AUD</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35">
      <c r="A172" t="str">
        <f>'Club Growth'!AA69</f>
        <v>Budget</v>
      </c>
      <c r="B172" t="str">
        <f>'Club Growth'!AB69</f>
        <v/>
      </c>
      <c r="C172">
        <f>'Club Growth'!AC69</f>
        <v>584</v>
      </c>
      <c r="D172" t="str">
        <f>'Club Growth'!AD69</f>
        <v>069</v>
      </c>
      <c r="E172" s="46"/>
      <c r="H172">
        <f>'Club Growth'!AG69</f>
        <v>110</v>
      </c>
      <c r="I172" t="str">
        <f>'Club Growth'!AH69</f>
        <v>AUD</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35">
      <c r="A173" t="str">
        <f>'Club Growth'!AA70</f>
        <v>Budget</v>
      </c>
      <c r="B173" t="str">
        <f>'Club Growth'!AB70</f>
        <v/>
      </c>
      <c r="C173">
        <f>'Club Growth'!AC70</f>
        <v>584</v>
      </c>
      <c r="D173" t="str">
        <f>'Club Growth'!AD70</f>
        <v>069</v>
      </c>
      <c r="E173" s="46"/>
      <c r="H173">
        <f>'Club Growth'!AG70</f>
        <v>110</v>
      </c>
      <c r="I173" t="str">
        <f>'Club Growth'!AH70</f>
        <v>AUD</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35">
      <c r="A174" t="str">
        <f>'Club Growth'!AA71</f>
        <v>Budget</v>
      </c>
      <c r="B174" t="str">
        <f>'Club Growth'!AB71</f>
        <v/>
      </c>
      <c r="C174">
        <f>'Club Growth'!AC71</f>
        <v>584</v>
      </c>
      <c r="D174" t="str">
        <f>'Club Growth'!AD71</f>
        <v>069</v>
      </c>
      <c r="E174" s="46"/>
      <c r="H174">
        <f>'Club Growth'!AG71</f>
        <v>110</v>
      </c>
      <c r="I174" t="str">
        <f>'Club Growth'!AH71</f>
        <v>AUD</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35">
      <c r="A175" t="str">
        <f>'Club Growth'!AA75</f>
        <v>Budget</v>
      </c>
      <c r="B175" t="str">
        <f>'Club Growth'!AB75</f>
        <v>7006-000000</v>
      </c>
      <c r="C175">
        <f>'Club Growth'!AC75</f>
        <v>585</v>
      </c>
      <c r="D175" t="str">
        <f>'Club Growth'!AD75</f>
        <v>069</v>
      </c>
      <c r="E175" s="46"/>
      <c r="H175">
        <f>'Club Growth'!AG75</f>
        <v>110</v>
      </c>
      <c r="I175" t="str">
        <f>'Club Growth'!AH75</f>
        <v>AUD</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35">
      <c r="A176" t="str">
        <f>'Club Growth'!AA76</f>
        <v>Budget</v>
      </c>
      <c r="B176" t="str">
        <f>'Club Growth'!AB76</f>
        <v>7008-000000</v>
      </c>
      <c r="C176">
        <f>'Club Growth'!AC76</f>
        <v>585</v>
      </c>
      <c r="D176" t="str">
        <f>'Club Growth'!AD76</f>
        <v>069</v>
      </c>
      <c r="E176" s="46"/>
      <c r="H176">
        <f>'Club Growth'!AG76</f>
        <v>110</v>
      </c>
      <c r="I176" t="str">
        <f>'Club Growth'!AH76</f>
        <v>AUD</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35">
      <c r="A177" t="str">
        <f>'Club Growth'!AA77</f>
        <v>Budget</v>
      </c>
      <c r="B177" t="str">
        <f>'Club Growth'!AB77</f>
        <v>7010-000000</v>
      </c>
      <c r="C177">
        <f>'Club Growth'!AC77</f>
        <v>585</v>
      </c>
      <c r="D177" t="str">
        <f>'Club Growth'!AD77</f>
        <v>069</v>
      </c>
      <c r="E177" s="46"/>
      <c r="H177">
        <f>'Club Growth'!AG77</f>
        <v>110</v>
      </c>
      <c r="I177" t="str">
        <f>'Club Growth'!AH77</f>
        <v>AUD</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35">
      <c r="A178" t="str">
        <f>'Club Growth'!AA78</f>
        <v>Budget</v>
      </c>
      <c r="B178" t="str">
        <f>'Club Growth'!AB78</f>
        <v>7012-000000</v>
      </c>
      <c r="C178">
        <f>'Club Growth'!AC78</f>
        <v>585</v>
      </c>
      <c r="D178" t="str">
        <f>'Club Growth'!AD78</f>
        <v>069</v>
      </c>
      <c r="E178" s="46"/>
      <c r="H178">
        <f>'Club Growth'!AG78</f>
        <v>110</v>
      </c>
      <c r="I178" t="str">
        <f>'Club Growth'!AH78</f>
        <v>AUD</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35">
      <c r="A179" t="str">
        <f>'Club Growth'!AA79</f>
        <v>Budget</v>
      </c>
      <c r="B179" t="str">
        <f>'Club Growth'!AB79</f>
        <v>7036-000000</v>
      </c>
      <c r="C179">
        <f>'Club Growth'!AC79</f>
        <v>585</v>
      </c>
      <c r="D179" t="str">
        <f>'Club Growth'!AD79</f>
        <v>069</v>
      </c>
      <c r="E179" s="46"/>
      <c r="H179">
        <f>'Club Growth'!AG79</f>
        <v>110</v>
      </c>
      <c r="I179" t="str">
        <f>'Club Growth'!AH79</f>
        <v>AUD</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35">
      <c r="A180" t="str">
        <f>'Club Growth'!AA80</f>
        <v>Budget</v>
      </c>
      <c r="B180" t="str">
        <f>'Club Growth'!AB80</f>
        <v>7044-000000</v>
      </c>
      <c r="C180">
        <f>'Club Growth'!AC80</f>
        <v>585</v>
      </c>
      <c r="D180" t="str">
        <f>'Club Growth'!AD80</f>
        <v>069</v>
      </c>
      <c r="E180" s="46"/>
      <c r="H180">
        <f>'Club Growth'!AG80</f>
        <v>110</v>
      </c>
      <c r="I180" t="str">
        <f>'Club Growth'!AH80</f>
        <v>AUD</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35">
      <c r="A181" t="str">
        <f>'Club Growth'!AA81</f>
        <v>Budget</v>
      </c>
      <c r="B181" t="str">
        <f>'Club Growth'!AB81</f>
        <v>7082-000000</v>
      </c>
      <c r="C181">
        <f>'Club Growth'!AC81</f>
        <v>585</v>
      </c>
      <c r="D181" t="str">
        <f>'Club Growth'!AD81</f>
        <v>069</v>
      </c>
      <c r="E181" s="46"/>
      <c r="H181">
        <f>'Club Growth'!AG81</f>
        <v>110</v>
      </c>
      <c r="I181" t="str">
        <f>'Club Growth'!AH81</f>
        <v>AUD</v>
      </c>
      <c r="J181" s="47">
        <f>'Club Growth'!AI81</f>
        <v>416.66666666666669</v>
      </c>
      <c r="K181" s="47">
        <f>'Club Growth'!AJ81</f>
        <v>416.66666666666669</v>
      </c>
      <c r="L181" s="47">
        <f>'Club Growth'!AK81</f>
        <v>416.66666666666669</v>
      </c>
      <c r="M181" s="47">
        <f>'Club Growth'!AL81</f>
        <v>416.66666666666669</v>
      </c>
      <c r="N181" s="47">
        <f>'Club Growth'!AM81</f>
        <v>416.66666666666669</v>
      </c>
      <c r="O181" s="47">
        <f>'Club Growth'!AN81</f>
        <v>416.66666666666669</v>
      </c>
      <c r="P181" s="47">
        <f>'Club Growth'!AO81</f>
        <v>416.66666666666669</v>
      </c>
      <c r="Q181" s="47">
        <f>'Club Growth'!AP81</f>
        <v>416.66666666666669</v>
      </c>
      <c r="R181" s="47">
        <f>'Club Growth'!AQ81</f>
        <v>416.66666666666669</v>
      </c>
      <c r="S181" s="47">
        <f>'Club Growth'!AR81</f>
        <v>416.66666666666669</v>
      </c>
      <c r="T181" s="47">
        <f>'Club Growth'!AS81</f>
        <v>416.66666666666669</v>
      </c>
      <c r="U181" s="47">
        <f>'Club Growth'!AT81</f>
        <v>416.66666666666669</v>
      </c>
      <c r="V181" s="47">
        <f t="shared" si="1"/>
        <v>5000</v>
      </c>
    </row>
    <row r="182" spans="1:22" x14ac:dyDescent="0.35">
      <c r="A182" t="str">
        <f>'Club Growth'!AA82</f>
        <v>Budget</v>
      </c>
      <c r="B182" t="str">
        <f>'Club Growth'!AB82</f>
        <v/>
      </c>
      <c r="C182">
        <f>'Club Growth'!AC82</f>
        <v>585</v>
      </c>
      <c r="D182" t="str">
        <f>'Club Growth'!AD82</f>
        <v>069</v>
      </c>
      <c r="E182" s="46"/>
      <c r="H182">
        <f>'Club Growth'!AG82</f>
        <v>110</v>
      </c>
      <c r="I182" t="str">
        <f>'Club Growth'!AH82</f>
        <v>AUD</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35">
      <c r="A183" t="str">
        <f>'Club Growth'!AA83</f>
        <v>Budget</v>
      </c>
      <c r="B183" t="str">
        <f>'Club Growth'!AB83</f>
        <v/>
      </c>
      <c r="C183">
        <f>'Club Growth'!AC83</f>
        <v>585</v>
      </c>
      <c r="D183" t="str">
        <f>'Club Growth'!AD83</f>
        <v>069</v>
      </c>
      <c r="E183" s="46"/>
      <c r="H183">
        <f>'Club Growth'!AG83</f>
        <v>110</v>
      </c>
      <c r="I183" t="str">
        <f>'Club Growth'!AH83</f>
        <v>AUD</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35">
      <c r="A184" t="str">
        <f>'Club Growth'!AA84</f>
        <v>Budget</v>
      </c>
      <c r="B184" t="str">
        <f>'Club Growth'!AB84</f>
        <v/>
      </c>
      <c r="C184">
        <f>'Club Growth'!AC84</f>
        <v>585</v>
      </c>
      <c r="D184" t="str">
        <f>'Club Growth'!AD84</f>
        <v>069</v>
      </c>
      <c r="E184" s="46"/>
      <c r="H184">
        <f>'Club Growth'!AG84</f>
        <v>110</v>
      </c>
      <c r="I184" t="str">
        <f>'Club Growth'!AH84</f>
        <v>AUD</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35">
      <c r="A185" t="str">
        <f>'Public Relations'!AA9</f>
        <v>Budget</v>
      </c>
      <c r="B185" t="str">
        <f>'Public Relations'!AB9</f>
        <v>7008-000000</v>
      </c>
      <c r="C185">
        <f>'Public Relations'!AC9</f>
        <v>601</v>
      </c>
      <c r="D185" s="46" t="str">
        <f>'Public Relations'!AD9</f>
        <v>069</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35">
      <c r="A186" t="str">
        <f>'Public Relations'!AA10</f>
        <v>Budget</v>
      </c>
      <c r="B186" t="str">
        <f>'Public Relations'!AB10</f>
        <v>7012-000000</v>
      </c>
      <c r="C186">
        <f>'Public Relations'!AC10</f>
        <v>601</v>
      </c>
      <c r="D186" s="46" t="str">
        <f>'Public Relations'!AD10</f>
        <v>069</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35">
      <c r="A187" t="str">
        <f>'Public Relations'!AA11</f>
        <v>Budget</v>
      </c>
      <c r="B187" t="str">
        <f>'Public Relations'!AB11</f>
        <v>7014-000000</v>
      </c>
      <c r="C187">
        <f>'Public Relations'!AC11</f>
        <v>601</v>
      </c>
      <c r="D187" s="46" t="str">
        <f>'Public Relations'!AD11</f>
        <v>069</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35">
      <c r="A188" t="str">
        <f>'Public Relations'!AA12</f>
        <v>Budget</v>
      </c>
      <c r="B188" t="str">
        <f>'Public Relations'!AB12</f>
        <v>7020-000000</v>
      </c>
      <c r="C188">
        <f>'Public Relations'!AC12</f>
        <v>601</v>
      </c>
      <c r="D188" s="46" t="str">
        <f>'Public Relations'!AD12</f>
        <v>069</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35">
      <c r="A189" t="str">
        <f>'Public Relations'!AA13</f>
        <v>Budget</v>
      </c>
      <c r="B189" t="str">
        <f>'Public Relations'!AB13</f>
        <v>7024-000000</v>
      </c>
      <c r="C189">
        <f>'Public Relations'!AC13</f>
        <v>601</v>
      </c>
      <c r="D189" s="46" t="str">
        <f>'Public Relations'!AD13</f>
        <v>069</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720</v>
      </c>
      <c r="V189" s="47">
        <f t="shared" si="2"/>
        <v>720</v>
      </c>
    </row>
    <row r="190" spans="1:22" x14ac:dyDescent="0.35">
      <c r="A190" t="str">
        <f>'Public Relations'!AA14</f>
        <v>Budget</v>
      </c>
      <c r="B190" t="str">
        <f>'Public Relations'!AB14</f>
        <v>7026-000000</v>
      </c>
      <c r="C190">
        <f>'Public Relations'!AC14</f>
        <v>601</v>
      </c>
      <c r="D190" s="46" t="str">
        <f>'Public Relations'!AD14</f>
        <v>069</v>
      </c>
      <c r="E190" s="46"/>
      <c r="H190">
        <f>'Public Relations'!AG14</f>
        <v>110</v>
      </c>
      <c r="I190">
        <f>'Public Relations'!AH14</f>
        <v>0</v>
      </c>
      <c r="J190" s="47">
        <f>'Public Relations'!AI14</f>
        <v>0</v>
      </c>
      <c r="K190" s="47">
        <f>'Public Relations'!AJ14</f>
        <v>2100</v>
      </c>
      <c r="L190" s="47">
        <f>'Public Relations'!AK14</f>
        <v>240</v>
      </c>
      <c r="M190" s="47">
        <f>'Public Relations'!AL14</f>
        <v>2000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4340</v>
      </c>
    </row>
    <row r="191" spans="1:22" x14ac:dyDescent="0.35">
      <c r="A191" t="str">
        <f>'Public Relations'!AA15</f>
        <v>Budget</v>
      </c>
      <c r="B191" t="str">
        <f>'Public Relations'!AB15</f>
        <v>7028-000000</v>
      </c>
      <c r="C191">
        <f>'Public Relations'!AC15</f>
        <v>601</v>
      </c>
      <c r="D191" s="46" t="str">
        <f>'Public Relations'!AD15</f>
        <v>069</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35">
      <c r="A192" t="str">
        <f>'Public Relations'!AA16</f>
        <v>Budget</v>
      </c>
      <c r="B192" t="str">
        <f>'Public Relations'!AB16</f>
        <v>7042-000000</v>
      </c>
      <c r="C192">
        <f>'Public Relations'!AC16</f>
        <v>601</v>
      </c>
      <c r="D192" s="46" t="str">
        <f>'Public Relations'!AD16</f>
        <v>069</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3000</v>
      </c>
      <c r="Q192" s="47">
        <f>'Public Relations'!AP16</f>
        <v>0</v>
      </c>
      <c r="R192" s="47">
        <f>'Public Relations'!AQ16</f>
        <v>0</v>
      </c>
      <c r="S192" s="47">
        <f>'Public Relations'!AR16</f>
        <v>0</v>
      </c>
      <c r="T192" s="47">
        <f>'Public Relations'!AS16</f>
        <v>0</v>
      </c>
      <c r="U192" s="47">
        <f>'Public Relations'!AT16</f>
        <v>0</v>
      </c>
      <c r="V192" s="47">
        <f t="shared" si="2"/>
        <v>3000</v>
      </c>
    </row>
    <row r="193" spans="1:22" x14ac:dyDescent="0.35">
      <c r="A193" t="str">
        <f>'Public Relations'!AA17</f>
        <v>Budget</v>
      </c>
      <c r="B193" t="str">
        <f>'Public Relations'!AB17</f>
        <v>7044-000000</v>
      </c>
      <c r="C193">
        <f>'Public Relations'!AC17</f>
        <v>601</v>
      </c>
      <c r="D193" s="46" t="str">
        <f>'Public Relations'!AD17</f>
        <v>069</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35">
      <c r="A194" t="str">
        <f>'Public Relations'!AA18</f>
        <v>Budget</v>
      </c>
      <c r="B194" t="str">
        <f>'Public Relations'!AB18</f>
        <v/>
      </c>
      <c r="C194">
        <f>'Public Relations'!AC18</f>
        <v>601</v>
      </c>
      <c r="D194" s="46" t="str">
        <f>'Public Relations'!AD18</f>
        <v>069</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35">
      <c r="A195" t="str">
        <f>'Public Relations'!AA19</f>
        <v>Budget</v>
      </c>
      <c r="B195" t="str">
        <f>'Public Relations'!AB19</f>
        <v/>
      </c>
      <c r="C195">
        <f>'Public Relations'!AC19</f>
        <v>601</v>
      </c>
      <c r="D195" s="46" t="str">
        <f>'Public Relations'!AD19</f>
        <v>069</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35">
      <c r="A196" t="str">
        <f>'Public Relations'!AA20</f>
        <v>Budget</v>
      </c>
      <c r="B196" t="str">
        <f>'Public Relations'!AB20</f>
        <v/>
      </c>
      <c r="C196">
        <f>'Public Relations'!AC20</f>
        <v>601</v>
      </c>
      <c r="D196" s="46" t="str">
        <f>'Public Relations'!AD20</f>
        <v>069</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35">
      <c r="A197" t="str">
        <f>'Public Relations'!AA21</f>
        <v>Budget</v>
      </c>
      <c r="B197" t="str">
        <f>'Public Relations'!AB21</f>
        <v/>
      </c>
      <c r="C197">
        <f>'Public Relations'!AC21</f>
        <v>601</v>
      </c>
      <c r="D197" s="46" t="str">
        <f>'Public Relations'!AD21</f>
        <v>069</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35">
      <c r="A198" t="str">
        <f>'Public Relations'!AA22</f>
        <v>Budget</v>
      </c>
      <c r="B198" t="str">
        <f>'Public Relations'!AB22</f>
        <v/>
      </c>
      <c r="C198">
        <f>'Public Relations'!AC22</f>
        <v>601</v>
      </c>
      <c r="D198" s="46" t="str">
        <f>'Public Relations'!AD22</f>
        <v>069</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35">
      <c r="A199" t="str">
        <f>'Public Relations'!AA23</f>
        <v>Budget</v>
      </c>
      <c r="B199" t="str">
        <f>'Public Relations'!AB23</f>
        <v/>
      </c>
      <c r="C199">
        <f>'Public Relations'!AC23</f>
        <v>601</v>
      </c>
      <c r="D199" s="46" t="str">
        <f>'Public Relations'!AD23</f>
        <v>069</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35">
      <c r="A200" t="str">
        <f>'Public Relations'!AA24</f>
        <v>Budget</v>
      </c>
      <c r="B200" t="str">
        <f>'Public Relations'!AB24</f>
        <v/>
      </c>
      <c r="C200">
        <f>'Public Relations'!AC24</f>
        <v>601</v>
      </c>
      <c r="D200" s="46" t="str">
        <f>'Public Relations'!AD24</f>
        <v>069</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35">
      <c r="A201" t="str">
        <f>'Public Relations'!AA25</f>
        <v>Budget</v>
      </c>
      <c r="B201" t="str">
        <f>'Public Relations'!AB25</f>
        <v/>
      </c>
      <c r="C201">
        <f>'Public Relations'!AC25</f>
        <v>601</v>
      </c>
      <c r="D201" s="46" t="str">
        <f>'Public Relations'!AD25</f>
        <v>069</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35">
      <c r="A202" t="str">
        <f>'Public Relations'!AA26</f>
        <v>Budget</v>
      </c>
      <c r="B202" t="str">
        <f>'Public Relations'!AB26</f>
        <v/>
      </c>
      <c r="C202">
        <f>'Public Relations'!AC26</f>
        <v>601</v>
      </c>
      <c r="D202" s="46" t="str">
        <f>'Public Relations'!AD26</f>
        <v>069</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35">
      <c r="A203" t="str">
        <f>'Public Relations'!AA27</f>
        <v>Budget</v>
      </c>
      <c r="B203" t="str">
        <f>'Public Relations'!AB27</f>
        <v/>
      </c>
      <c r="C203">
        <f>'Public Relations'!AC27</f>
        <v>601</v>
      </c>
      <c r="D203" s="46" t="str">
        <f>'Public Relations'!AD27</f>
        <v>069</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35">
      <c r="A204" t="str">
        <f>'Education and Training'!AA9</f>
        <v>Budget</v>
      </c>
      <c r="B204" t="str">
        <f>'Education and Training'!AB9</f>
        <v>6025-000000</v>
      </c>
      <c r="C204">
        <f>'Education and Training'!AC9</f>
        <v>799</v>
      </c>
      <c r="D204" s="46" t="str">
        <f>'Education and Training'!AD9</f>
        <v>069</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35">
      <c r="A205" t="str">
        <f>'Education and Training'!AA10</f>
        <v>Budget</v>
      </c>
      <c r="B205" t="str">
        <f>'Education and Training'!AB10</f>
        <v>6025-000000</v>
      </c>
      <c r="C205">
        <f>'Education and Training'!AC10</f>
        <v>799</v>
      </c>
      <c r="D205" s="46" t="str">
        <f>'Education and Training'!AD10</f>
        <v>069</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35">
      <c r="A206" t="str">
        <f>'Education and Training'!AA11</f>
        <v>Budget</v>
      </c>
      <c r="B206" t="str">
        <f>'Education and Training'!AB11</f>
        <v>6025-000000</v>
      </c>
      <c r="C206">
        <f>'Education and Training'!AC11</f>
        <v>799</v>
      </c>
      <c r="D206" s="46" t="str">
        <f>'Education and Training'!AD11</f>
        <v>069</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35">
      <c r="A207" t="str">
        <f>'Education and Training'!AA12</f>
        <v>Budget</v>
      </c>
      <c r="B207" t="str">
        <f>'Education and Training'!AB12</f>
        <v>6025-000000</v>
      </c>
      <c r="C207">
        <f>'Education and Training'!AC12</f>
        <v>799</v>
      </c>
      <c r="D207" s="46" t="str">
        <f>'Education and Training'!AD12</f>
        <v>069</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35">
      <c r="A208" t="str">
        <f>'Education and Training'!AA13</f>
        <v>Budget</v>
      </c>
      <c r="B208" t="str">
        <f>'Education and Training'!AB13</f>
        <v>6025-000000</v>
      </c>
      <c r="C208">
        <f>'Education and Training'!AC13</f>
        <v>799</v>
      </c>
      <c r="D208" s="46" t="str">
        <f>'Education and Training'!AD13</f>
        <v>069</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35">
      <c r="A209" t="str">
        <f>'Education and Training'!AA14</f>
        <v>Budget</v>
      </c>
      <c r="B209" t="str">
        <f>'Education and Training'!AB14</f>
        <v>6025-000000</v>
      </c>
      <c r="C209">
        <f>'Education and Training'!AC14</f>
        <v>799</v>
      </c>
      <c r="D209" s="46" t="str">
        <f>'Education and Training'!AD14</f>
        <v>069</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35">
      <c r="A210" t="str">
        <f>'Education and Training'!AA15</f>
        <v>Budget</v>
      </c>
      <c r="B210" t="str">
        <f>'Education and Training'!AB15</f>
        <v>6025-000000</v>
      </c>
      <c r="C210">
        <f>'Education and Training'!AC15</f>
        <v>799</v>
      </c>
      <c r="D210" s="46" t="str">
        <f>'Education and Training'!AD15</f>
        <v>069</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35">
      <c r="A211" t="str">
        <f>'Education and Training'!AA16</f>
        <v>Budget</v>
      </c>
      <c r="B211" t="str">
        <f>'Education and Training'!AB16</f>
        <v>6025-000000</v>
      </c>
      <c r="C211">
        <f>'Education and Training'!AC16</f>
        <v>799</v>
      </c>
      <c r="D211" s="46" t="str">
        <f>'Education and Training'!AD16</f>
        <v>069</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35">
      <c r="A212" t="str">
        <f>'Education and Training'!AA17</f>
        <v>Budget</v>
      </c>
      <c r="B212" t="str">
        <f>'Education and Training'!AB17</f>
        <v>6050-000000</v>
      </c>
      <c r="C212">
        <f>'Education and Training'!AC17</f>
        <v>799</v>
      </c>
      <c r="D212" s="46" t="str">
        <f>'Education and Training'!AD17</f>
        <v>069</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35">
      <c r="A213" t="str">
        <f>'Education and Training'!AA18</f>
        <v>Budget</v>
      </c>
      <c r="B213" t="str">
        <f>'Education and Training'!AB18</f>
        <v>6055-000000</v>
      </c>
      <c r="C213">
        <f>'Education and Training'!AC18</f>
        <v>799</v>
      </c>
      <c r="D213" s="46" t="str">
        <f>'Education and Training'!AD18</f>
        <v>069</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35">
      <c r="A214" t="str">
        <f>'Education and Training'!AA19</f>
        <v>Budget</v>
      </c>
      <c r="B214" t="str">
        <f>'Education and Training'!AB19</f>
        <v>6060-000000</v>
      </c>
      <c r="C214">
        <f>'Education and Training'!AC19</f>
        <v>799</v>
      </c>
      <c r="D214" s="46" t="str">
        <f>'Education and Training'!AD19</f>
        <v>069</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35">
      <c r="A215" t="str">
        <f>'Education and Training'!AA20</f>
        <v>Budget</v>
      </c>
      <c r="B215" t="str">
        <f>'Education and Training'!AB20</f>
        <v>6030-000000</v>
      </c>
      <c r="C215">
        <f>'Education and Training'!AC20</f>
        <v>799</v>
      </c>
      <c r="D215" s="46" t="str">
        <f>'Education and Training'!AD20</f>
        <v>069</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35">
      <c r="A216" t="str">
        <f>'Education and Training'!AA21</f>
        <v>Budget</v>
      </c>
      <c r="B216" t="str">
        <f>'Education and Training'!AB21</f>
        <v>6035-000000</v>
      </c>
      <c r="C216">
        <f>'Education and Training'!AC21</f>
        <v>799</v>
      </c>
      <c r="D216" s="46" t="str">
        <f>'Education and Training'!AD21</f>
        <v>069</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35">
      <c r="A217" t="str">
        <f>'Education and Training'!AA22</f>
        <v>Budget</v>
      </c>
      <c r="B217" t="str">
        <f>'Education and Training'!AB22</f>
        <v>6010-000000</v>
      </c>
      <c r="C217">
        <f>'Education and Training'!AC22</f>
        <v>799</v>
      </c>
      <c r="D217" s="46" t="str">
        <f>'Education and Training'!AD22</f>
        <v>069</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35">
      <c r="A218" t="str">
        <f>'Education and Training'!AA23</f>
        <v>Budget</v>
      </c>
      <c r="B218" t="str">
        <f>'Education and Training'!AB23</f>
        <v>6020-000000</v>
      </c>
      <c r="C218">
        <f>'Education and Training'!AC23</f>
        <v>799</v>
      </c>
      <c r="D218" s="46" t="str">
        <f>'Education and Training'!AD23</f>
        <v>069</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35">
      <c r="A219" t="str">
        <f>'Education and Training'!AA28</f>
        <v>Budget</v>
      </c>
      <c r="B219" t="str">
        <f>'Education and Training'!AB28</f>
        <v>7006-000000</v>
      </c>
      <c r="C219">
        <f>'Education and Training'!AC28</f>
        <v>701</v>
      </c>
      <c r="D219" s="46" t="str">
        <f>'Education and Training'!AD28</f>
        <v>069</v>
      </c>
      <c r="E219" s="46"/>
      <c r="H219">
        <f>'Education and Training'!AG28</f>
        <v>110</v>
      </c>
      <c r="I219" t="str">
        <f>'Education and Training'!AH28</f>
        <v>AUD</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35">
      <c r="A220" t="str">
        <f>'Education and Training'!AA29</f>
        <v>Budget</v>
      </c>
      <c r="B220" t="str">
        <f>'Education and Training'!AB29</f>
        <v>7008-000000</v>
      </c>
      <c r="C220">
        <f>'Education and Training'!AC29</f>
        <v>701</v>
      </c>
      <c r="D220" s="46" t="str">
        <f>'Education and Training'!AD29</f>
        <v>069</v>
      </c>
      <c r="E220" s="46"/>
      <c r="H220">
        <f>'Education and Training'!AG29</f>
        <v>110</v>
      </c>
      <c r="I220" t="str">
        <f>'Education and Training'!AH29</f>
        <v>AUD</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35">
      <c r="A221" t="str">
        <f>'Education and Training'!AA30</f>
        <v>Budget</v>
      </c>
      <c r="B221" t="str">
        <f>'Education and Training'!AB30</f>
        <v>7010-000000</v>
      </c>
      <c r="C221">
        <f>'Education and Training'!AC30</f>
        <v>701</v>
      </c>
      <c r="D221" s="46" t="str">
        <f>'Education and Training'!AD30</f>
        <v>069</v>
      </c>
      <c r="E221" s="46"/>
      <c r="H221">
        <f>'Education and Training'!AG30</f>
        <v>110</v>
      </c>
      <c r="I221" t="str">
        <f>'Education and Training'!AH30</f>
        <v>AUD</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35">
      <c r="A222" t="str">
        <f>'Education and Training'!AA31</f>
        <v>Budget</v>
      </c>
      <c r="B222" t="str">
        <f>'Education and Training'!AB31</f>
        <v>7080-000000</v>
      </c>
      <c r="C222">
        <f>'Education and Training'!AC31</f>
        <v>701</v>
      </c>
      <c r="D222" s="46" t="str">
        <f>'Education and Training'!AD31</f>
        <v>069</v>
      </c>
      <c r="E222" s="46"/>
      <c r="H222">
        <f>'Education and Training'!AG31</f>
        <v>110</v>
      </c>
      <c r="I222" t="str">
        <f>'Education and Training'!AH31</f>
        <v>AUD</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35">
      <c r="A223" t="str">
        <f>'Education and Training'!AA32</f>
        <v>Budget</v>
      </c>
      <c r="B223" t="str">
        <f>'Education and Training'!AB32</f>
        <v>7082-000000</v>
      </c>
      <c r="C223">
        <f>'Education and Training'!AC32</f>
        <v>701</v>
      </c>
      <c r="D223" s="46" t="str">
        <f>'Education and Training'!AD32</f>
        <v>069</v>
      </c>
      <c r="E223" s="46"/>
      <c r="H223">
        <f>'Education and Training'!AG32</f>
        <v>110</v>
      </c>
      <c r="I223" t="str">
        <f>'Education and Training'!AH32</f>
        <v>AUD</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35">
      <c r="A224" t="str">
        <f>'Education and Training'!AA33</f>
        <v>Budget</v>
      </c>
      <c r="B224" t="str">
        <f>'Education and Training'!AB33</f>
        <v/>
      </c>
      <c r="C224">
        <f>'Education and Training'!AC33</f>
        <v>701</v>
      </c>
      <c r="D224" s="46" t="str">
        <f>'Education and Training'!AD33</f>
        <v>069</v>
      </c>
      <c r="E224" s="46"/>
      <c r="H224">
        <f>'Education and Training'!AG33</f>
        <v>110</v>
      </c>
      <c r="I224" t="str">
        <f>'Education and Training'!AH33</f>
        <v>AUD</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35">
      <c r="A225" t="str">
        <f>'Education and Training'!AA34</f>
        <v>Budget</v>
      </c>
      <c r="B225" t="str">
        <f>'Education and Training'!AB34</f>
        <v/>
      </c>
      <c r="C225">
        <f>'Education and Training'!AC34</f>
        <v>701</v>
      </c>
      <c r="D225" s="46" t="str">
        <f>'Education and Training'!AD34</f>
        <v>069</v>
      </c>
      <c r="E225" s="46"/>
      <c r="H225">
        <f>'Education and Training'!AG34</f>
        <v>110</v>
      </c>
      <c r="I225" t="str">
        <f>'Education and Training'!AH34</f>
        <v>AUD</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35">
      <c r="A226" t="str">
        <f>'Education and Training'!AA35</f>
        <v>Budget</v>
      </c>
      <c r="B226" t="str">
        <f>'Education and Training'!AB35</f>
        <v/>
      </c>
      <c r="C226">
        <f>'Education and Training'!AC35</f>
        <v>701</v>
      </c>
      <c r="D226" s="46" t="str">
        <f>'Education and Training'!AD35</f>
        <v>069</v>
      </c>
      <c r="E226" s="46"/>
      <c r="H226">
        <f>'Education and Training'!AG35</f>
        <v>110</v>
      </c>
      <c r="I226" t="str">
        <f>'Education and Training'!AH35</f>
        <v>AUD</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35">
      <c r="A227" t="str">
        <f>'Education and Training'!AA36</f>
        <v>Budget</v>
      </c>
      <c r="B227" t="str">
        <f>'Education and Training'!AB36</f>
        <v/>
      </c>
      <c r="C227">
        <f>'Education and Training'!AC36</f>
        <v>701</v>
      </c>
      <c r="D227" s="46" t="str">
        <f>'Education and Training'!AD36</f>
        <v>069</v>
      </c>
      <c r="E227" s="46"/>
      <c r="H227">
        <f>'Education and Training'!AG36</f>
        <v>110</v>
      </c>
      <c r="I227" t="str">
        <f>'Education and Training'!AH36</f>
        <v>AUD</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35">
      <c r="A228" t="str">
        <f>'Education and Training'!AA41</f>
        <v>Budget</v>
      </c>
      <c r="B228" t="str">
        <f>'Education and Training'!AB41</f>
        <v>7006-000000</v>
      </c>
      <c r="C228">
        <f>'Education and Training'!AC41</f>
        <v>702</v>
      </c>
      <c r="D228" s="46" t="str">
        <f>'Education and Training'!AD41</f>
        <v>069</v>
      </c>
      <c r="E228" s="46"/>
      <c r="H228">
        <f>'Education and Training'!AG41</f>
        <v>110</v>
      </c>
      <c r="I228" t="str">
        <f>'Education and Training'!AH41</f>
        <v>AUD</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35">
      <c r="A229" t="str">
        <f>'Education and Training'!AA42</f>
        <v>Budget</v>
      </c>
      <c r="B229" t="str">
        <f>'Education and Training'!AB42</f>
        <v>7010-000000</v>
      </c>
      <c r="C229">
        <f>'Education and Training'!AC42</f>
        <v>702</v>
      </c>
      <c r="D229" s="46" t="str">
        <f>'Education and Training'!AD42</f>
        <v>069</v>
      </c>
      <c r="E229" s="46"/>
      <c r="H229">
        <f>'Education and Training'!AG42</f>
        <v>110</v>
      </c>
      <c r="I229" t="str">
        <f>'Education and Training'!AH42</f>
        <v>AUD</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35">
      <c r="A230" t="str">
        <f>'Education and Training'!AA43</f>
        <v>Budget</v>
      </c>
      <c r="B230" t="str">
        <f>'Education and Training'!AB43</f>
        <v>7014-000000</v>
      </c>
      <c r="C230">
        <f>'Education and Training'!AC43</f>
        <v>702</v>
      </c>
      <c r="D230" s="46" t="str">
        <f>'Education and Training'!AD43</f>
        <v>069</v>
      </c>
      <c r="E230" s="46"/>
      <c r="H230">
        <f>'Education and Training'!AG43</f>
        <v>110</v>
      </c>
      <c r="I230" t="str">
        <f>'Education and Training'!AH43</f>
        <v>AUD</v>
      </c>
      <c r="J230" s="47">
        <f>'Education and Training'!AI43</f>
        <v>875</v>
      </c>
      <c r="K230" s="47">
        <f>'Education and Training'!AJ43</f>
        <v>875</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1750</v>
      </c>
      <c r="V230" s="47">
        <f t="shared" si="2"/>
        <v>3500</v>
      </c>
    </row>
    <row r="231" spans="1:22" x14ac:dyDescent="0.35">
      <c r="A231" t="str">
        <f>'Education and Training'!AA44</f>
        <v>Budget</v>
      </c>
      <c r="B231" t="str">
        <f>'Education and Training'!AB44</f>
        <v>7042-000000</v>
      </c>
      <c r="C231">
        <f>'Education and Training'!AC44</f>
        <v>702</v>
      </c>
      <c r="D231" s="46" t="str">
        <f>'Education and Training'!AD44</f>
        <v>069</v>
      </c>
      <c r="E231" s="46"/>
      <c r="H231">
        <f>'Education and Training'!AG44</f>
        <v>110</v>
      </c>
      <c r="I231" t="str">
        <f>'Education and Training'!AH44</f>
        <v>AUD</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35">
      <c r="A232" t="str">
        <f>'Education and Training'!AA45</f>
        <v>Budget</v>
      </c>
      <c r="B232" t="str">
        <f>'Education and Training'!AB45</f>
        <v/>
      </c>
      <c r="C232">
        <f>'Education and Training'!AC45</f>
        <v>702</v>
      </c>
      <c r="D232" s="46" t="str">
        <f>'Education and Training'!AD45</f>
        <v>069</v>
      </c>
      <c r="E232" s="46"/>
      <c r="H232">
        <f>'Education and Training'!AG45</f>
        <v>110</v>
      </c>
      <c r="I232" t="str">
        <f>'Education and Training'!AH45</f>
        <v>AUD</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35">
      <c r="A233" t="str">
        <f>'Education and Training'!AA46</f>
        <v>Budget</v>
      </c>
      <c r="B233" t="str">
        <f>'Education and Training'!AB46</f>
        <v/>
      </c>
      <c r="C233">
        <f>'Education and Training'!AC46</f>
        <v>702</v>
      </c>
      <c r="D233" s="46" t="str">
        <f>'Education and Training'!AD46</f>
        <v>069</v>
      </c>
      <c r="E233" s="46"/>
      <c r="H233">
        <f>'Education and Training'!AG46</f>
        <v>110</v>
      </c>
      <c r="I233" t="str">
        <f>'Education and Training'!AH46</f>
        <v>AUD</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35">
      <c r="A234" t="str">
        <f>'Education and Training'!AA47</f>
        <v>Budget</v>
      </c>
      <c r="B234" t="str">
        <f>'Education and Training'!AB47</f>
        <v/>
      </c>
      <c r="C234">
        <f>'Education and Training'!AC47</f>
        <v>702</v>
      </c>
      <c r="D234" s="46" t="str">
        <f>'Education and Training'!AD47</f>
        <v>069</v>
      </c>
      <c r="E234" s="46"/>
      <c r="H234">
        <f>'Education and Training'!AG47</f>
        <v>110</v>
      </c>
      <c r="I234" t="str">
        <f>'Education and Training'!AH47</f>
        <v>AUD</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35">
      <c r="A235" t="str">
        <f>'Education and Training'!AA48</f>
        <v>Budget</v>
      </c>
      <c r="B235" t="str">
        <f>'Education and Training'!AB48</f>
        <v/>
      </c>
      <c r="C235">
        <f>'Education and Training'!AC48</f>
        <v>702</v>
      </c>
      <c r="D235" s="46" t="str">
        <f>'Education and Training'!AD48</f>
        <v>069</v>
      </c>
      <c r="E235" s="46"/>
      <c r="H235">
        <f>'Education and Training'!AG48</f>
        <v>110</v>
      </c>
      <c r="I235" t="str">
        <f>'Education and Training'!AH48</f>
        <v>AUD</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35">
      <c r="A236" t="str">
        <f>'Education and Training'!AA52</f>
        <v>Budget</v>
      </c>
      <c r="B236" t="str">
        <f>'Education and Training'!AB52</f>
        <v>7004-000000</v>
      </c>
      <c r="C236">
        <f>'Education and Training'!AC52</f>
        <v>703</v>
      </c>
      <c r="D236" s="46" t="str">
        <f>'Education and Training'!AD52</f>
        <v>069</v>
      </c>
      <c r="E236" s="46"/>
      <c r="H236">
        <f>'Education and Training'!AG52</f>
        <v>110</v>
      </c>
      <c r="I236" t="str">
        <f>'Education and Training'!AH52</f>
        <v>AUD</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35">
      <c r="A237" t="str">
        <f>'Education and Training'!AA53</f>
        <v>Budget</v>
      </c>
      <c r="B237" t="str">
        <f>'Education and Training'!AB53</f>
        <v>7006-000000</v>
      </c>
      <c r="C237">
        <f>'Education and Training'!AC53</f>
        <v>703</v>
      </c>
      <c r="D237" s="46" t="str">
        <f>'Education and Training'!AD53</f>
        <v>069</v>
      </c>
      <c r="E237" s="46"/>
      <c r="H237">
        <f>'Education and Training'!AG53</f>
        <v>110</v>
      </c>
      <c r="I237" t="str">
        <f>'Education and Training'!AH53</f>
        <v>AUD</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35">
      <c r="A238" t="str">
        <f>'Education and Training'!AA54</f>
        <v>Budget</v>
      </c>
      <c r="B238" t="str">
        <f>'Education and Training'!AB54</f>
        <v>7012-000000</v>
      </c>
      <c r="C238">
        <f>'Education and Training'!AC54</f>
        <v>703</v>
      </c>
      <c r="D238" s="46" t="str">
        <f>'Education and Training'!AD54</f>
        <v>069</v>
      </c>
      <c r="E238" s="46"/>
      <c r="H238">
        <f>'Education and Training'!AG54</f>
        <v>110</v>
      </c>
      <c r="I238" t="str">
        <f>'Education and Training'!AH54</f>
        <v>AUD</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0</v>
      </c>
    </row>
    <row r="239" spans="1:22" x14ac:dyDescent="0.35">
      <c r="A239" t="str">
        <f>'Education and Training'!AA55</f>
        <v>Budget</v>
      </c>
      <c r="B239" t="str">
        <f>'Education and Training'!AB55</f>
        <v>7014-000000</v>
      </c>
      <c r="C239">
        <f>'Education and Training'!AC55</f>
        <v>703</v>
      </c>
      <c r="D239" s="46" t="str">
        <f>'Education and Training'!AD55</f>
        <v>069</v>
      </c>
      <c r="E239" s="46"/>
      <c r="H239">
        <f>'Education and Training'!AG55</f>
        <v>110</v>
      </c>
      <c r="I239" t="str">
        <f>'Education and Training'!AH55</f>
        <v>AUD</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800</v>
      </c>
      <c r="R239" s="47">
        <f>'Education and Training'!AQ55</f>
        <v>0</v>
      </c>
      <c r="S239" s="47">
        <f>'Education and Training'!AR55</f>
        <v>0</v>
      </c>
      <c r="T239" s="47">
        <f>'Education and Training'!AS55</f>
        <v>0</v>
      </c>
      <c r="U239" s="47">
        <f>'Education and Training'!AT55</f>
        <v>800</v>
      </c>
      <c r="V239" s="47">
        <f t="shared" si="2"/>
        <v>1600</v>
      </c>
    </row>
    <row r="240" spans="1:22" x14ac:dyDescent="0.35">
      <c r="A240" t="str">
        <f>'Education and Training'!AA56</f>
        <v>Budget</v>
      </c>
      <c r="B240" t="str">
        <f>'Education and Training'!AB56</f>
        <v/>
      </c>
      <c r="C240">
        <f>'Education and Training'!AC56</f>
        <v>703</v>
      </c>
      <c r="D240" s="46" t="str">
        <f>'Education and Training'!AD56</f>
        <v>069</v>
      </c>
      <c r="E240" s="46"/>
      <c r="H240">
        <f>'Education and Training'!AG56</f>
        <v>110</v>
      </c>
      <c r="I240" t="str">
        <f>'Education and Training'!AH56</f>
        <v>AUD</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35">
      <c r="A241" t="str">
        <f>'Education and Training'!AA57</f>
        <v>Budget</v>
      </c>
      <c r="B241" t="str">
        <f>'Education and Training'!AB57</f>
        <v/>
      </c>
      <c r="C241">
        <f>'Education and Training'!AC57</f>
        <v>703</v>
      </c>
      <c r="D241" s="46" t="str">
        <f>'Education and Training'!AD57</f>
        <v>069</v>
      </c>
      <c r="E241" s="46"/>
      <c r="H241">
        <f>'Education and Training'!AG57</f>
        <v>110</v>
      </c>
      <c r="I241" t="str">
        <f>'Education and Training'!AH57</f>
        <v>AUD</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35">
      <c r="A242" t="str">
        <f>'Education and Training'!AA58</f>
        <v>Budget</v>
      </c>
      <c r="B242" t="str">
        <f>'Education and Training'!AB58</f>
        <v/>
      </c>
      <c r="C242">
        <f>'Education and Training'!AC58</f>
        <v>703</v>
      </c>
      <c r="D242" s="46" t="str">
        <f>'Education and Training'!AD58</f>
        <v>069</v>
      </c>
      <c r="E242" s="46"/>
      <c r="H242">
        <f>'Education and Training'!AG58</f>
        <v>110</v>
      </c>
      <c r="I242" t="str">
        <f>'Education and Training'!AH58</f>
        <v>AUD</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35">
      <c r="A243" t="str">
        <f>'Education and Training'!AA59</f>
        <v>Budget</v>
      </c>
      <c r="B243" t="str">
        <f>'Education and Training'!AB59</f>
        <v/>
      </c>
      <c r="C243">
        <f>'Education and Training'!AC59</f>
        <v>703</v>
      </c>
      <c r="D243" s="46" t="str">
        <f>'Education and Training'!AD59</f>
        <v>069</v>
      </c>
      <c r="E243" s="46"/>
      <c r="H243">
        <f>'Education and Training'!AG59</f>
        <v>110</v>
      </c>
      <c r="I243" t="str">
        <f>'Education and Training'!AH59</f>
        <v>AUD</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35">
      <c r="A244" t="str">
        <f>'Education and Training'!AA63</f>
        <v>Budget</v>
      </c>
      <c r="B244" t="str">
        <f>'Education and Training'!AB63</f>
        <v>7006-000000</v>
      </c>
      <c r="C244">
        <f>'Education and Training'!AC63</f>
        <v>704</v>
      </c>
      <c r="D244" s="46" t="str">
        <f>'Education and Training'!AD63</f>
        <v>069</v>
      </c>
      <c r="E244" s="46"/>
      <c r="H244">
        <f>'Education and Training'!AG63</f>
        <v>110</v>
      </c>
      <c r="I244" t="str">
        <f>'Education and Training'!AH63</f>
        <v>AUD</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35">
      <c r="A245" t="str">
        <f>'Education and Training'!AA64</f>
        <v>Budget</v>
      </c>
      <c r="B245" t="str">
        <f>'Education and Training'!AB64</f>
        <v>7010-000000</v>
      </c>
      <c r="C245">
        <f>'Education and Training'!AC64</f>
        <v>704</v>
      </c>
      <c r="D245" s="46" t="str">
        <f>'Education and Training'!AD64</f>
        <v>069</v>
      </c>
      <c r="E245" s="46"/>
      <c r="H245">
        <f>'Education and Training'!AG64</f>
        <v>110</v>
      </c>
      <c r="I245" t="str">
        <f>'Education and Training'!AH64</f>
        <v>AUD</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35">
      <c r="A246" t="str">
        <f>'Education and Training'!AA65</f>
        <v>Budget</v>
      </c>
      <c r="B246" t="str">
        <f>'Education and Training'!AB65</f>
        <v/>
      </c>
      <c r="C246">
        <f>'Education and Training'!AC65</f>
        <v>704</v>
      </c>
      <c r="D246" s="46" t="str">
        <f>'Education and Training'!AD65</f>
        <v>069</v>
      </c>
      <c r="E246" s="46"/>
      <c r="H246">
        <f>'Education and Training'!AG65</f>
        <v>110</v>
      </c>
      <c r="I246" t="str">
        <f>'Education and Training'!AH65</f>
        <v>AUD</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35">
      <c r="A247" t="str">
        <f>'Education and Training'!AA66</f>
        <v>Budget</v>
      </c>
      <c r="B247" t="str">
        <f>'Education and Training'!AB66</f>
        <v/>
      </c>
      <c r="C247">
        <f>'Education and Training'!AC66</f>
        <v>704</v>
      </c>
      <c r="D247" s="46" t="str">
        <f>'Education and Training'!AD66</f>
        <v>069</v>
      </c>
      <c r="E247" s="46"/>
      <c r="H247">
        <f>'Education and Training'!AG66</f>
        <v>110</v>
      </c>
      <c r="I247" t="str">
        <f>'Education and Training'!AH66</f>
        <v>AUD</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35">
      <c r="A248" t="str">
        <f>'Education and Training'!AA67</f>
        <v>Budget</v>
      </c>
      <c r="B248" t="str">
        <f>'Education and Training'!AB67</f>
        <v/>
      </c>
      <c r="C248">
        <f>'Education and Training'!AC67</f>
        <v>704</v>
      </c>
      <c r="D248" s="46" t="str">
        <f>'Education and Training'!AD67</f>
        <v>069</v>
      </c>
      <c r="E248" s="46"/>
      <c r="H248">
        <f>'Education and Training'!AG67</f>
        <v>110</v>
      </c>
      <c r="I248" t="str">
        <f>'Education and Training'!AH67</f>
        <v>AUD</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35">
      <c r="A249" t="str">
        <f>'Education and Training'!AA68</f>
        <v>Budget</v>
      </c>
      <c r="B249" t="str">
        <f>'Education and Training'!AB68</f>
        <v/>
      </c>
      <c r="C249">
        <f>'Education and Training'!AC68</f>
        <v>704</v>
      </c>
      <c r="D249" s="46" t="str">
        <f>'Education and Training'!AD68</f>
        <v>069</v>
      </c>
      <c r="E249" s="46"/>
      <c r="H249">
        <f>'Education and Training'!AG68</f>
        <v>110</v>
      </c>
      <c r="I249" t="str">
        <f>'Education and Training'!AH68</f>
        <v>AUD</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35">
      <c r="A250" t="str">
        <f>'Education and Training'!AA72</f>
        <v>Budget</v>
      </c>
      <c r="B250" t="str">
        <f>'Education and Training'!AB72</f>
        <v>7004-000000</v>
      </c>
      <c r="C250">
        <f>'Education and Training'!AC72</f>
        <v>706</v>
      </c>
      <c r="D250" s="46" t="str">
        <f>'Education and Training'!AD72</f>
        <v>069</v>
      </c>
      <c r="E250" s="46"/>
      <c r="H250">
        <f>'Education and Training'!AG72</f>
        <v>110</v>
      </c>
      <c r="I250" t="str">
        <f>'Education and Training'!AH72</f>
        <v>AUD</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35">
      <c r="A251" t="str">
        <f>'Education and Training'!AA73</f>
        <v>Budget</v>
      </c>
      <c r="B251" t="str">
        <f>'Education and Training'!AB73</f>
        <v>7006-000000</v>
      </c>
      <c r="C251">
        <f>'Education and Training'!AC73</f>
        <v>706</v>
      </c>
      <c r="D251" s="46" t="str">
        <f>'Education and Training'!AD73</f>
        <v>069</v>
      </c>
      <c r="E251" s="46"/>
      <c r="H251">
        <f>'Education and Training'!AG73</f>
        <v>110</v>
      </c>
      <c r="I251" t="str">
        <f>'Education and Training'!AH73</f>
        <v>AUD</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35">
      <c r="A252" t="str">
        <f>'Education and Training'!AA74</f>
        <v>Budget</v>
      </c>
      <c r="B252" t="str">
        <f>'Education and Training'!AB74</f>
        <v>7010-000000</v>
      </c>
      <c r="C252">
        <f>'Education and Training'!AC74</f>
        <v>706</v>
      </c>
      <c r="D252" s="46" t="str">
        <f>'Education and Training'!AD74</f>
        <v>069</v>
      </c>
      <c r="E252" s="46"/>
      <c r="H252">
        <f>'Education and Training'!AG74</f>
        <v>110</v>
      </c>
      <c r="I252" t="str">
        <f>'Education and Training'!AH74</f>
        <v>AUD</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35">
      <c r="A253" t="str">
        <f>'Education and Training'!AA75</f>
        <v>Budget</v>
      </c>
      <c r="B253" t="str">
        <f>'Education and Training'!AB75</f>
        <v>7082-000000</v>
      </c>
      <c r="C253">
        <f>'Education and Training'!AC75</f>
        <v>706</v>
      </c>
      <c r="D253" s="46" t="str">
        <f>'Education and Training'!AD75</f>
        <v>069</v>
      </c>
      <c r="E253" s="46"/>
      <c r="H253">
        <f>'Education and Training'!AG75</f>
        <v>110</v>
      </c>
      <c r="I253" t="str">
        <f>'Education and Training'!AH75</f>
        <v>AUD</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3200</v>
      </c>
      <c r="R253" s="47">
        <f>'Education and Training'!AQ75</f>
        <v>0</v>
      </c>
      <c r="S253" s="47">
        <f>'Education and Training'!AR75</f>
        <v>0</v>
      </c>
      <c r="T253" s="47">
        <f>'Education and Training'!AS75</f>
        <v>0</v>
      </c>
      <c r="U253" s="47">
        <f>'Education and Training'!AT75</f>
        <v>3200</v>
      </c>
      <c r="V253" s="47">
        <f t="shared" si="3"/>
        <v>6400</v>
      </c>
    </row>
    <row r="254" spans="1:22" x14ac:dyDescent="0.35">
      <c r="A254" t="str">
        <f>'Education and Training'!AA76</f>
        <v>Budget</v>
      </c>
      <c r="B254" t="str">
        <f>'Education and Training'!AB76</f>
        <v/>
      </c>
      <c r="C254">
        <f>'Education and Training'!AC76</f>
        <v>706</v>
      </c>
      <c r="D254" s="46" t="str">
        <f>'Education and Training'!AD76</f>
        <v>069</v>
      </c>
      <c r="E254" s="46"/>
      <c r="H254">
        <f>'Education and Training'!AG76</f>
        <v>110</v>
      </c>
      <c r="I254" t="str">
        <f>'Education and Training'!AH76</f>
        <v>AUD</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35">
      <c r="A255" t="str">
        <f>'Education and Training'!AA77</f>
        <v>Budget</v>
      </c>
      <c r="B255" t="str">
        <f>'Education and Training'!AB77</f>
        <v/>
      </c>
      <c r="C255">
        <f>'Education and Training'!AC77</f>
        <v>706</v>
      </c>
      <c r="D255" s="46" t="str">
        <f>'Education and Training'!AD77</f>
        <v>069</v>
      </c>
      <c r="E255" s="46"/>
      <c r="H255">
        <f>'Education and Training'!AG77</f>
        <v>110</v>
      </c>
      <c r="I255" t="str">
        <f>'Education and Training'!AH77</f>
        <v>AUD</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35">
      <c r="A256" t="str">
        <f>'Education and Training'!AA78</f>
        <v>Budget</v>
      </c>
      <c r="B256" t="str">
        <f>'Education and Training'!AB78</f>
        <v/>
      </c>
      <c r="C256">
        <f>'Education and Training'!AC78</f>
        <v>706</v>
      </c>
      <c r="D256" s="46" t="str">
        <f>'Education and Training'!AD78</f>
        <v>069</v>
      </c>
      <c r="E256" s="46"/>
      <c r="H256">
        <f>'Education and Training'!AG78</f>
        <v>110</v>
      </c>
      <c r="I256" t="str">
        <f>'Education and Training'!AH78</f>
        <v>AUD</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35">
      <c r="A257" t="str">
        <f>'Education and Training'!AA79</f>
        <v>Budget</v>
      </c>
      <c r="B257" t="str">
        <f>'Education and Training'!AB79</f>
        <v/>
      </c>
      <c r="C257">
        <f>'Education and Training'!AC79</f>
        <v>706</v>
      </c>
      <c r="D257" s="46" t="str">
        <f>'Education and Training'!AD79</f>
        <v>069</v>
      </c>
      <c r="E257" s="46"/>
      <c r="H257">
        <f>'Education and Training'!AG79</f>
        <v>110</v>
      </c>
      <c r="I257" t="str">
        <f>'Education and Training'!AH79</f>
        <v>AUD</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35">
      <c r="A258" t="str">
        <f>'Education and Training'!AA83</f>
        <v>Budget</v>
      </c>
      <c r="B258" t="str">
        <f>'Education and Training'!AB83</f>
        <v>7004-000000</v>
      </c>
      <c r="C258">
        <f>'Education and Training'!AC83</f>
        <v>705</v>
      </c>
      <c r="D258" s="46" t="str">
        <f>'Education and Training'!AD83</f>
        <v>069</v>
      </c>
      <c r="E258" s="46"/>
      <c r="H258">
        <f>'Education and Training'!AG83</f>
        <v>110</v>
      </c>
      <c r="I258" t="str">
        <f>'Education and Training'!AH83</f>
        <v>AUD</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35">
      <c r="A259" t="str">
        <f>'Education and Training'!AA84</f>
        <v>Budget</v>
      </c>
      <c r="B259" t="str">
        <f>'Education and Training'!AB84</f>
        <v>7006-000000</v>
      </c>
      <c r="C259">
        <f>'Education and Training'!AC84</f>
        <v>705</v>
      </c>
      <c r="D259" s="46" t="str">
        <f>'Education and Training'!AD84</f>
        <v>069</v>
      </c>
      <c r="E259" s="46"/>
      <c r="H259">
        <f>'Education and Training'!AG84</f>
        <v>110</v>
      </c>
      <c r="I259" t="str">
        <f>'Education and Training'!AH84</f>
        <v>AUD</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35">
      <c r="A260" t="str">
        <f>'Education and Training'!AA85</f>
        <v>Budget</v>
      </c>
      <c r="B260" t="str">
        <f>'Education and Training'!AB85</f>
        <v>7010-000000</v>
      </c>
      <c r="C260">
        <f>'Education and Training'!AC85</f>
        <v>705</v>
      </c>
      <c r="D260" s="46" t="str">
        <f>'Education and Training'!AD85</f>
        <v>069</v>
      </c>
      <c r="E260" s="46"/>
      <c r="H260">
        <f>'Education and Training'!AG85</f>
        <v>110</v>
      </c>
      <c r="I260" t="str">
        <f>'Education and Training'!AH85</f>
        <v>AUD</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35">
      <c r="A261" t="str">
        <f>'Education and Training'!AA86</f>
        <v>Budget</v>
      </c>
      <c r="B261" t="str">
        <f>'Education and Training'!AB86</f>
        <v>7082-000000</v>
      </c>
      <c r="C261">
        <f>'Education and Training'!AC86</f>
        <v>705</v>
      </c>
      <c r="D261" s="46" t="str">
        <f>'Education and Training'!AD86</f>
        <v>069</v>
      </c>
      <c r="E261" s="46"/>
      <c r="H261">
        <f>'Education and Training'!AG86</f>
        <v>110</v>
      </c>
      <c r="I261" t="str">
        <f>'Education and Training'!AH86</f>
        <v>AUD</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35">
      <c r="A262" t="str">
        <f>'Education and Training'!AA87</f>
        <v>Budget</v>
      </c>
      <c r="B262" t="str">
        <f>'Education and Training'!AB87</f>
        <v/>
      </c>
      <c r="C262">
        <f>'Education and Training'!AC87</f>
        <v>705</v>
      </c>
      <c r="D262" s="46" t="str">
        <f>'Education and Training'!AD87</f>
        <v>069</v>
      </c>
      <c r="E262" s="46"/>
      <c r="H262">
        <f>'Education and Training'!AG87</f>
        <v>110</v>
      </c>
      <c r="I262" t="str">
        <f>'Education and Training'!AH87</f>
        <v>AUD</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35">
      <c r="A263" t="str">
        <f>'Education and Training'!AA88</f>
        <v>Budget</v>
      </c>
      <c r="B263" t="str">
        <f>'Education and Training'!AB88</f>
        <v/>
      </c>
      <c r="C263">
        <f>'Education and Training'!AC88</f>
        <v>705</v>
      </c>
      <c r="D263" s="46" t="str">
        <f>'Education and Training'!AD88</f>
        <v>069</v>
      </c>
      <c r="E263" s="46"/>
      <c r="H263">
        <f>'Education and Training'!AG88</f>
        <v>110</v>
      </c>
      <c r="I263" t="str">
        <f>'Education and Training'!AH88</f>
        <v>AUD</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35">
      <c r="A264" t="str">
        <f>'Education and Training'!AA89</f>
        <v>Budget</v>
      </c>
      <c r="B264" t="str">
        <f>'Education and Training'!AB89</f>
        <v/>
      </c>
      <c r="C264">
        <f>'Education and Training'!AC89</f>
        <v>705</v>
      </c>
      <c r="D264" s="46" t="str">
        <f>'Education and Training'!AD89</f>
        <v>069</v>
      </c>
      <c r="E264" s="46"/>
      <c r="H264">
        <f>'Education and Training'!AG89</f>
        <v>110</v>
      </c>
      <c r="I264" t="str">
        <f>'Education and Training'!AH89</f>
        <v>AUD</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35">
      <c r="A265" t="str">
        <f>'Education and Training'!AA90</f>
        <v>Budget</v>
      </c>
      <c r="B265" t="str">
        <f>'Education and Training'!AB90</f>
        <v/>
      </c>
      <c r="C265">
        <f>'Education and Training'!AC90</f>
        <v>705</v>
      </c>
      <c r="D265" s="46" t="str">
        <f>'Education and Training'!AD90</f>
        <v>069</v>
      </c>
      <c r="E265" s="46"/>
      <c r="H265">
        <f>'Education and Training'!AG90</f>
        <v>110</v>
      </c>
      <c r="I265" t="str">
        <f>'Education and Training'!AH90</f>
        <v>AUD</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35">
      <c r="A266" t="str">
        <f>'Speech Contest'!AA9</f>
        <v>Budget</v>
      </c>
      <c r="B266" t="str">
        <f>'Speech Contest'!AB9</f>
        <v>6010-000000</v>
      </c>
      <c r="C266">
        <f>'Speech Contest'!AC9</f>
        <v>800</v>
      </c>
      <c r="D266" s="46" t="str">
        <f>'Speech Contest'!AD9</f>
        <v>069</v>
      </c>
      <c r="E266" s="46"/>
      <c r="H266">
        <f>'Speech Contest'!AG9</f>
        <v>110</v>
      </c>
      <c r="I266" t="str">
        <f>'Speech Contest'!AH9</f>
        <v>AUD</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35">
      <c r="A267" t="str">
        <f>'Speech Contest'!AA10</f>
        <v>Budget</v>
      </c>
      <c r="B267" t="str">
        <f>'Speech Contest'!AB10</f>
        <v>6015-000000</v>
      </c>
      <c r="C267">
        <f>'Speech Contest'!AC10</f>
        <v>800</v>
      </c>
      <c r="D267" s="46" t="str">
        <f>'Speech Contest'!AD10</f>
        <v>069</v>
      </c>
      <c r="E267" s="46"/>
      <c r="H267">
        <f>'Speech Contest'!AG10</f>
        <v>110</v>
      </c>
      <c r="I267" t="str">
        <f>'Speech Contest'!AH10</f>
        <v>AUD</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35">
      <c r="A268" t="str">
        <f>'Speech Contest'!AA11</f>
        <v>Budget</v>
      </c>
      <c r="B268" t="str">
        <f>'Speech Contest'!AB11</f>
        <v>6020-000000</v>
      </c>
      <c r="C268">
        <f>'Speech Contest'!AC11</f>
        <v>800</v>
      </c>
      <c r="D268" s="46" t="str">
        <f>'Speech Contest'!AD11</f>
        <v>069</v>
      </c>
      <c r="E268" s="46"/>
      <c r="H268">
        <f>'Speech Contest'!AG11</f>
        <v>110</v>
      </c>
      <c r="I268" t="str">
        <f>'Speech Contest'!AH11</f>
        <v>AUD</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35">
      <c r="A269" t="str">
        <f>'Speech Contest'!AA12</f>
        <v>Budget</v>
      </c>
      <c r="B269" t="str">
        <f>'Speech Contest'!AB12</f>
        <v>6025-000000</v>
      </c>
      <c r="C269">
        <f>'Speech Contest'!AC12</f>
        <v>800</v>
      </c>
      <c r="D269" s="46" t="str">
        <f>'Speech Contest'!AD12</f>
        <v>069</v>
      </c>
      <c r="E269" s="46"/>
      <c r="H269">
        <f>'Speech Contest'!AG12</f>
        <v>110</v>
      </c>
      <c r="I269" t="str">
        <f>'Speech Contest'!AH12</f>
        <v>AUD</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35">
      <c r="A270" t="str">
        <f>'Speech Contest'!AA13</f>
        <v>Budget</v>
      </c>
      <c r="B270" t="str">
        <f>'Speech Contest'!AB13</f>
        <v>6030-000000</v>
      </c>
      <c r="C270">
        <f>'Speech Contest'!AC13</f>
        <v>800</v>
      </c>
      <c r="D270" s="46" t="str">
        <f>'Speech Contest'!AD13</f>
        <v>069</v>
      </c>
      <c r="E270" s="46"/>
      <c r="H270">
        <f>'Speech Contest'!AG13</f>
        <v>110</v>
      </c>
      <c r="I270" t="str">
        <f>'Speech Contest'!AH13</f>
        <v>AUD</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35">
      <c r="A271" t="str">
        <f>'Speech Contest'!AA14</f>
        <v>Budget</v>
      </c>
      <c r="B271" t="str">
        <f>'Speech Contest'!AB14</f>
        <v>6035-000000</v>
      </c>
      <c r="C271">
        <f>'Speech Contest'!AC14</f>
        <v>800</v>
      </c>
      <c r="D271" s="46" t="str">
        <f>'Speech Contest'!AD14</f>
        <v>069</v>
      </c>
      <c r="E271" s="46"/>
      <c r="H271">
        <f>'Speech Contest'!AG14</f>
        <v>110</v>
      </c>
      <c r="I271" t="str">
        <f>'Speech Contest'!AH14</f>
        <v>AUD</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35">
      <c r="A272" t="str">
        <f>'Speech Contest'!AA15</f>
        <v>Budget</v>
      </c>
      <c r="B272" t="str">
        <f>'Speech Contest'!AB15</f>
        <v>6050-000000</v>
      </c>
      <c r="C272">
        <f>'Speech Contest'!AC15</f>
        <v>800</v>
      </c>
      <c r="D272" s="46" t="str">
        <f>'Speech Contest'!AD15</f>
        <v>069</v>
      </c>
      <c r="E272" s="46"/>
      <c r="H272">
        <f>'Speech Contest'!AG15</f>
        <v>110</v>
      </c>
      <c r="I272" t="str">
        <f>'Speech Contest'!AH15</f>
        <v>AUD</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35">
      <c r="A273" t="str">
        <f>'Speech Contest'!AA16</f>
        <v>Budget</v>
      </c>
      <c r="B273" t="str">
        <f>'Speech Contest'!AB16</f>
        <v>6055-000000</v>
      </c>
      <c r="C273">
        <f>'Speech Contest'!AC16</f>
        <v>800</v>
      </c>
      <c r="D273" s="46" t="str">
        <f>'Speech Contest'!AD16</f>
        <v>069</v>
      </c>
      <c r="E273" s="46"/>
      <c r="H273">
        <f>'Speech Contest'!AG16</f>
        <v>110</v>
      </c>
      <c r="I273" t="str">
        <f>'Speech Contest'!AH16</f>
        <v>AUD</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35">
      <c r="A274" t="str">
        <f>'Speech Contest'!AA20</f>
        <v>Budget</v>
      </c>
      <c r="B274" t="str">
        <f>'Speech Contest'!AB20</f>
        <v>7006-000000</v>
      </c>
      <c r="C274">
        <f>'Speech Contest'!AC20</f>
        <v>801</v>
      </c>
      <c r="D274" s="46" t="str">
        <f>'Speech Contest'!AD20</f>
        <v>069</v>
      </c>
      <c r="E274" s="46"/>
      <c r="H274">
        <f>'Speech Contest'!AG20</f>
        <v>110</v>
      </c>
      <c r="I274" t="str">
        <f>'Speech Contest'!AH20</f>
        <v>AUD</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35">
      <c r="A275" t="str">
        <f>'Speech Contest'!AA21</f>
        <v>Budget</v>
      </c>
      <c r="B275" t="str">
        <f>'Speech Contest'!AB21</f>
        <v>7010-000000</v>
      </c>
      <c r="C275">
        <f>'Speech Contest'!AC21</f>
        <v>801</v>
      </c>
      <c r="D275" s="46" t="str">
        <f>'Speech Contest'!AD21</f>
        <v>069</v>
      </c>
      <c r="E275" s="46"/>
      <c r="H275">
        <f>'Speech Contest'!AG21</f>
        <v>110</v>
      </c>
      <c r="I275" t="str">
        <f>'Speech Contest'!AH21</f>
        <v>AUD</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35">
      <c r="A276" t="str">
        <f>'Speech Contest'!AA22</f>
        <v>Budget</v>
      </c>
      <c r="B276" t="str">
        <f>'Speech Contest'!AB22</f>
        <v>7012-000000</v>
      </c>
      <c r="C276">
        <f>'Speech Contest'!AC22</f>
        <v>801</v>
      </c>
      <c r="D276" s="46" t="str">
        <f>'Speech Contest'!AD22</f>
        <v>069</v>
      </c>
      <c r="E276" s="46"/>
      <c r="H276">
        <f>'Speech Contest'!AG22</f>
        <v>110</v>
      </c>
      <c r="I276" t="str">
        <f>'Speech Contest'!AH22</f>
        <v>AUD</v>
      </c>
      <c r="J276" s="47">
        <f>'Speech Contest'!AI22</f>
        <v>0</v>
      </c>
      <c r="K276" s="47">
        <f>'Speech Contest'!AJ22</f>
        <v>0</v>
      </c>
      <c r="L276" s="47">
        <f>'Speech Contest'!AK22</f>
        <v>530</v>
      </c>
      <c r="M276" s="47">
        <f>'Speech Contest'!AL22</f>
        <v>530</v>
      </c>
      <c r="N276" s="47">
        <f>'Speech Contest'!AM22</f>
        <v>530</v>
      </c>
      <c r="O276" s="47">
        <f>'Speech Contest'!AN22</f>
        <v>0</v>
      </c>
      <c r="P276" s="47">
        <f>'Speech Contest'!AO22</f>
        <v>0</v>
      </c>
      <c r="Q276" s="47">
        <f>'Speech Contest'!AP22</f>
        <v>110</v>
      </c>
      <c r="R276" s="47">
        <f>'Speech Contest'!AQ22</f>
        <v>0</v>
      </c>
      <c r="S276" s="47">
        <f>'Speech Contest'!AR22</f>
        <v>0</v>
      </c>
      <c r="T276" s="47">
        <f>'Speech Contest'!AS22</f>
        <v>0</v>
      </c>
      <c r="U276" s="47">
        <f>'Speech Contest'!AT22</f>
        <v>0</v>
      </c>
      <c r="V276" s="47">
        <f t="shared" si="3"/>
        <v>1700</v>
      </c>
    </row>
    <row r="277" spans="1:22" x14ac:dyDescent="0.35">
      <c r="A277" t="str">
        <f>'Speech Contest'!AA23</f>
        <v>Budget</v>
      </c>
      <c r="B277" t="str">
        <f>'Speech Contest'!AB23</f>
        <v>7014-000000</v>
      </c>
      <c r="C277">
        <f>'Speech Contest'!AC23</f>
        <v>801</v>
      </c>
      <c r="D277" s="46" t="str">
        <f>'Speech Contest'!AD23</f>
        <v>069</v>
      </c>
      <c r="E277" s="46"/>
      <c r="H277">
        <f>'Speech Contest'!AG23</f>
        <v>110</v>
      </c>
      <c r="I277" t="str">
        <f>'Speech Contest'!AH23</f>
        <v>AUD</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0</v>
      </c>
      <c r="R277" s="47">
        <f>'Speech Contest'!AQ23</f>
        <v>0</v>
      </c>
      <c r="S277" s="47">
        <f>'Speech Contest'!AR23</f>
        <v>0</v>
      </c>
      <c r="T277" s="47">
        <f>'Speech Contest'!AS23</f>
        <v>0</v>
      </c>
      <c r="U277" s="47">
        <f>'Speech Contest'!AT23</f>
        <v>0</v>
      </c>
      <c r="V277" s="47">
        <f t="shared" si="3"/>
        <v>0</v>
      </c>
    </row>
    <row r="278" spans="1:22" x14ac:dyDescent="0.35">
      <c r="A278" t="str">
        <f>'Speech Contest'!AA24</f>
        <v>Budget</v>
      </c>
      <c r="B278" t="str">
        <f>'Speech Contest'!AB24</f>
        <v>7090-000000</v>
      </c>
      <c r="C278">
        <f>'Speech Contest'!AC24</f>
        <v>801</v>
      </c>
      <c r="D278" s="46" t="str">
        <f>'Speech Contest'!AD24</f>
        <v>069</v>
      </c>
      <c r="E278" s="46"/>
      <c r="H278">
        <f>'Speech Contest'!AG24</f>
        <v>110</v>
      </c>
      <c r="I278" t="str">
        <f>'Speech Contest'!AH24</f>
        <v>AUD</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35">
      <c r="A279" t="str">
        <f>'Speech Contest'!AA25</f>
        <v>Budget</v>
      </c>
      <c r="B279" t="str">
        <f>'Speech Contest'!AB25</f>
        <v/>
      </c>
      <c r="C279">
        <f>'Speech Contest'!AC25</f>
        <v>801</v>
      </c>
      <c r="D279" s="46" t="str">
        <f>'Speech Contest'!AD25</f>
        <v>069</v>
      </c>
      <c r="E279" s="46"/>
      <c r="H279">
        <f>'Speech Contest'!AG25</f>
        <v>110</v>
      </c>
      <c r="I279" t="str">
        <f>'Speech Contest'!AH25</f>
        <v>AUD</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35">
      <c r="A280" t="str">
        <f>'Speech Contest'!AA26</f>
        <v>Budget</v>
      </c>
      <c r="B280" t="str">
        <f>'Speech Contest'!AB26</f>
        <v/>
      </c>
      <c r="C280">
        <f>'Speech Contest'!AC26</f>
        <v>801</v>
      </c>
      <c r="D280" s="46" t="str">
        <f>'Speech Contest'!AD26</f>
        <v>069</v>
      </c>
      <c r="E280" s="46"/>
      <c r="H280">
        <f>'Speech Contest'!AG26</f>
        <v>110</v>
      </c>
      <c r="I280" t="str">
        <f>'Speech Contest'!AH26</f>
        <v>AUD</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35">
      <c r="A281" t="str">
        <f>'Speech Contest'!AA27</f>
        <v>Budget</v>
      </c>
      <c r="B281" t="str">
        <f>'Speech Contest'!AB27</f>
        <v/>
      </c>
      <c r="C281">
        <f>'Speech Contest'!AC27</f>
        <v>801</v>
      </c>
      <c r="D281" s="46" t="str">
        <f>'Speech Contest'!AD27</f>
        <v>069</v>
      </c>
      <c r="E281" s="46"/>
      <c r="H281">
        <f>'Speech Contest'!AG27</f>
        <v>110</v>
      </c>
      <c r="I281" t="str">
        <f>'Speech Contest'!AH27</f>
        <v>AUD</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35">
      <c r="A282" t="str">
        <f>'Speech Contest'!AA31</f>
        <v>Budget</v>
      </c>
      <c r="B282" t="str">
        <f>'Speech Contest'!AB31</f>
        <v>7006-000000</v>
      </c>
      <c r="C282">
        <f>'Speech Contest'!AC31</f>
        <v>802</v>
      </c>
      <c r="D282" s="46" t="str">
        <f>'Speech Contest'!AD31</f>
        <v>069</v>
      </c>
      <c r="E282" s="46"/>
      <c r="H282">
        <f>'Speech Contest'!AG31</f>
        <v>110</v>
      </c>
      <c r="I282" t="str">
        <f>'Speech Contest'!AH31</f>
        <v>AUD</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35">
      <c r="A283" t="str">
        <f>'Speech Contest'!AA32</f>
        <v>Budget</v>
      </c>
      <c r="B283" t="str">
        <f>'Speech Contest'!AB32</f>
        <v>7010-000000</v>
      </c>
      <c r="C283">
        <f>'Speech Contest'!AC32</f>
        <v>802</v>
      </c>
      <c r="D283" s="46" t="str">
        <f>'Speech Contest'!AD32</f>
        <v>069</v>
      </c>
      <c r="E283" s="46"/>
      <c r="H283">
        <f>'Speech Contest'!AG32</f>
        <v>110</v>
      </c>
      <c r="I283" t="str">
        <f>'Speech Contest'!AH32</f>
        <v>AUD</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35">
      <c r="A284" t="str">
        <f>'Speech Contest'!AA33</f>
        <v>Budget</v>
      </c>
      <c r="B284" t="str">
        <f>'Speech Contest'!AB33</f>
        <v>7012-000000</v>
      </c>
      <c r="C284">
        <f>'Speech Contest'!AC33</f>
        <v>802</v>
      </c>
      <c r="D284" s="46" t="str">
        <f>'Speech Contest'!AD33</f>
        <v>069</v>
      </c>
      <c r="E284" s="46"/>
      <c r="H284">
        <f>'Speech Contest'!AG33</f>
        <v>110</v>
      </c>
      <c r="I284" t="str">
        <f>'Speech Contest'!AH33</f>
        <v>AUD</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200</v>
      </c>
      <c r="R284" s="47">
        <f>'Speech Contest'!AQ33</f>
        <v>200</v>
      </c>
      <c r="S284" s="47">
        <f>'Speech Contest'!AR33</f>
        <v>0</v>
      </c>
      <c r="T284" s="47">
        <f>'Speech Contest'!AS33</f>
        <v>0</v>
      </c>
      <c r="U284" s="47">
        <f>'Speech Contest'!AT33</f>
        <v>0</v>
      </c>
      <c r="V284" s="47">
        <f t="shared" si="3"/>
        <v>400</v>
      </c>
    </row>
    <row r="285" spans="1:22" x14ac:dyDescent="0.35">
      <c r="A285" t="str">
        <f>'Speech Contest'!AA34</f>
        <v>Budget</v>
      </c>
      <c r="B285" t="str">
        <f>'Speech Contest'!AB34</f>
        <v>7014-000000</v>
      </c>
      <c r="C285">
        <f>'Speech Contest'!AC34</f>
        <v>802</v>
      </c>
      <c r="D285" s="46" t="str">
        <f>'Speech Contest'!AD34</f>
        <v>069</v>
      </c>
      <c r="E285" s="46"/>
      <c r="H285">
        <f>'Speech Contest'!AG34</f>
        <v>110</v>
      </c>
      <c r="I285" t="str">
        <f>'Speech Contest'!AH34</f>
        <v>AUD</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0</v>
      </c>
      <c r="S285" s="47">
        <f>'Speech Contest'!AR34</f>
        <v>0</v>
      </c>
      <c r="T285" s="47">
        <f>'Speech Contest'!AS34</f>
        <v>0</v>
      </c>
      <c r="U285" s="47">
        <f>'Speech Contest'!AT34</f>
        <v>0</v>
      </c>
      <c r="V285" s="47">
        <f t="shared" si="3"/>
        <v>0</v>
      </c>
    </row>
    <row r="286" spans="1:22" x14ac:dyDescent="0.35">
      <c r="A286" t="str">
        <f>'Speech Contest'!AA35</f>
        <v>Budget</v>
      </c>
      <c r="B286" t="str">
        <f>'Speech Contest'!AB35</f>
        <v>7090-000000</v>
      </c>
      <c r="C286">
        <f>'Speech Contest'!AC35</f>
        <v>802</v>
      </c>
      <c r="D286" s="46" t="str">
        <f>'Speech Contest'!AD35</f>
        <v>069</v>
      </c>
      <c r="E286" s="46"/>
      <c r="H286">
        <f>'Speech Contest'!AG35</f>
        <v>110</v>
      </c>
      <c r="I286" t="str">
        <f>'Speech Contest'!AH35</f>
        <v>AUD</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35">
      <c r="A287" t="str">
        <f>'Speech Contest'!AA36</f>
        <v>Budget</v>
      </c>
      <c r="B287" t="str">
        <f>'Speech Contest'!AB36</f>
        <v/>
      </c>
      <c r="C287">
        <f>'Speech Contest'!AC36</f>
        <v>802</v>
      </c>
      <c r="D287" s="46" t="str">
        <f>'Speech Contest'!AD36</f>
        <v>069</v>
      </c>
      <c r="E287" s="46"/>
      <c r="H287">
        <f>'Speech Contest'!AG36</f>
        <v>110</v>
      </c>
      <c r="I287" t="str">
        <f>'Speech Contest'!AH36</f>
        <v>AUD</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35">
      <c r="A288" t="str">
        <f>'Speech Contest'!AA37</f>
        <v>Budget</v>
      </c>
      <c r="B288" t="str">
        <f>'Speech Contest'!AB37</f>
        <v/>
      </c>
      <c r="C288">
        <f>'Speech Contest'!AC37</f>
        <v>802</v>
      </c>
      <c r="D288" s="46" t="str">
        <f>'Speech Contest'!AD37</f>
        <v>069</v>
      </c>
      <c r="E288" s="46"/>
      <c r="H288">
        <f>'Speech Contest'!AG37</f>
        <v>110</v>
      </c>
      <c r="I288" t="str">
        <f>'Speech Contest'!AH37</f>
        <v>AUD</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35">
      <c r="A289" t="str">
        <f>'Speech Contest'!AA38</f>
        <v>Budget</v>
      </c>
      <c r="B289" t="str">
        <f>'Speech Contest'!AB38</f>
        <v/>
      </c>
      <c r="C289">
        <f>'Speech Contest'!AC38</f>
        <v>802</v>
      </c>
      <c r="D289" s="46" t="str">
        <f>'Speech Contest'!AD38</f>
        <v>069</v>
      </c>
      <c r="E289" s="46"/>
      <c r="H289">
        <f>'Speech Contest'!AG38</f>
        <v>110</v>
      </c>
      <c r="I289" t="str">
        <f>'Speech Contest'!AH38</f>
        <v>AUD</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35">
      <c r="A290" t="str">
        <f>'Speech Contest'!AA42</f>
        <v>Budget</v>
      </c>
      <c r="B290" t="str">
        <f>'Speech Contest'!AB42</f>
        <v>7006-000000</v>
      </c>
      <c r="C290">
        <f>'Speech Contest'!AC42</f>
        <v>803</v>
      </c>
      <c r="D290" s="46" t="str">
        <f>'Speech Contest'!AD42</f>
        <v>069</v>
      </c>
      <c r="E290" s="46"/>
      <c r="H290">
        <f>'Speech Contest'!AG42</f>
        <v>110</v>
      </c>
      <c r="I290" t="str">
        <f>'Speech Contest'!AH42</f>
        <v>AUD</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35">
      <c r="A291" t="str">
        <f>'Speech Contest'!AA43</f>
        <v>Budget</v>
      </c>
      <c r="B291" t="str">
        <f>'Speech Contest'!AB43</f>
        <v>7010-000000</v>
      </c>
      <c r="C291">
        <f>'Speech Contest'!AC43</f>
        <v>803</v>
      </c>
      <c r="D291" s="46" t="str">
        <f>'Speech Contest'!AD43</f>
        <v>069</v>
      </c>
      <c r="E291" s="46"/>
      <c r="H291">
        <f>'Speech Contest'!AG43</f>
        <v>110</v>
      </c>
      <c r="I291" t="str">
        <f>'Speech Contest'!AH43</f>
        <v>AUD</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0</v>
      </c>
      <c r="T291" s="47">
        <f>'Speech Contest'!AS43</f>
        <v>0</v>
      </c>
      <c r="U291" s="47">
        <f>'Speech Contest'!AT43</f>
        <v>0</v>
      </c>
      <c r="V291" s="47">
        <f t="shared" si="3"/>
        <v>0</v>
      </c>
    </row>
    <row r="292" spans="1:22" x14ac:dyDescent="0.35">
      <c r="A292" t="str">
        <f>'Speech Contest'!AA44</f>
        <v>Budget</v>
      </c>
      <c r="B292" t="str">
        <f>'Speech Contest'!AB44</f>
        <v>7012-000000</v>
      </c>
      <c r="C292">
        <f>'Speech Contest'!AC44</f>
        <v>803</v>
      </c>
      <c r="D292" s="46" t="str">
        <f>'Speech Contest'!AD44</f>
        <v>069</v>
      </c>
      <c r="E292" s="46"/>
      <c r="H292">
        <f>'Speech Contest'!AG44</f>
        <v>110</v>
      </c>
      <c r="I292" t="str">
        <f>'Speech Contest'!AH44</f>
        <v>AUD</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35">
      <c r="A293" t="str">
        <f>'Speech Contest'!AA45</f>
        <v>Budget</v>
      </c>
      <c r="B293" t="str">
        <f>'Speech Contest'!AB45</f>
        <v>7014-000000</v>
      </c>
      <c r="C293">
        <f>'Speech Contest'!AC45</f>
        <v>803</v>
      </c>
      <c r="D293" s="46" t="str">
        <f>'Speech Contest'!AD45</f>
        <v>069</v>
      </c>
      <c r="E293" s="46"/>
      <c r="H293">
        <f>'Speech Contest'!AG45</f>
        <v>110</v>
      </c>
      <c r="I293" t="str">
        <f>'Speech Contest'!AH45</f>
        <v>AUD</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200</v>
      </c>
      <c r="T293" s="47">
        <f>'Speech Contest'!AS45</f>
        <v>0</v>
      </c>
      <c r="U293" s="47">
        <f>'Speech Contest'!AT45</f>
        <v>0</v>
      </c>
      <c r="V293" s="47">
        <f t="shared" si="3"/>
        <v>200</v>
      </c>
    </row>
    <row r="294" spans="1:22" x14ac:dyDescent="0.35">
      <c r="A294" t="str">
        <f>'Speech Contest'!AA46</f>
        <v>Budget</v>
      </c>
      <c r="B294" t="str">
        <f>'Speech Contest'!AB46</f>
        <v>7090-000000</v>
      </c>
      <c r="C294">
        <f>'Speech Contest'!AC46</f>
        <v>803</v>
      </c>
      <c r="D294" s="46" t="str">
        <f>'Speech Contest'!AD46</f>
        <v>069</v>
      </c>
      <c r="E294" s="46"/>
      <c r="H294">
        <f>'Speech Contest'!AG46</f>
        <v>110</v>
      </c>
      <c r="I294" t="str">
        <f>'Speech Contest'!AH46</f>
        <v>AUD</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3000</v>
      </c>
      <c r="U294" s="47">
        <f>'Speech Contest'!AT46</f>
        <v>0</v>
      </c>
      <c r="V294" s="47">
        <f t="shared" si="3"/>
        <v>3000</v>
      </c>
    </row>
    <row r="295" spans="1:22" x14ac:dyDescent="0.35">
      <c r="A295" t="str">
        <f>'Speech Contest'!AA47</f>
        <v>Budget</v>
      </c>
      <c r="B295" t="str">
        <f>'Speech Contest'!AB47</f>
        <v/>
      </c>
      <c r="C295">
        <f>'Speech Contest'!AC47</f>
        <v>803</v>
      </c>
      <c r="D295" s="46" t="str">
        <f>'Speech Contest'!AD47</f>
        <v>069</v>
      </c>
      <c r="E295" s="46"/>
      <c r="H295">
        <f>'Speech Contest'!AG47</f>
        <v>110</v>
      </c>
      <c r="I295" t="str">
        <f>'Speech Contest'!AH47</f>
        <v>AUD</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35">
      <c r="A296" t="str">
        <f>'Speech Contest'!AA48</f>
        <v>Budget</v>
      </c>
      <c r="B296" t="str">
        <f>'Speech Contest'!AB48</f>
        <v/>
      </c>
      <c r="C296">
        <f>'Speech Contest'!AC48</f>
        <v>803</v>
      </c>
      <c r="D296" s="46" t="str">
        <f>'Speech Contest'!AD48</f>
        <v>069</v>
      </c>
      <c r="E296" s="46"/>
      <c r="H296">
        <f>'Speech Contest'!AG48</f>
        <v>110</v>
      </c>
      <c r="I296" t="str">
        <f>'Speech Contest'!AH48</f>
        <v>AUD</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35">
      <c r="A297" t="str">
        <f>'Speech Contest'!AA49</f>
        <v>Budget</v>
      </c>
      <c r="B297" t="str">
        <f>'Speech Contest'!AB49</f>
        <v/>
      </c>
      <c r="C297">
        <f>'Speech Contest'!AC49</f>
        <v>803</v>
      </c>
      <c r="D297" s="46" t="str">
        <f>'Speech Contest'!AD49</f>
        <v>069</v>
      </c>
      <c r="E297" s="46"/>
      <c r="H297">
        <f>'Speech Contest'!AG49</f>
        <v>110</v>
      </c>
      <c r="I297" t="str">
        <f>'Speech Contest'!AH49</f>
        <v>AUD</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35">
      <c r="A298" t="str">
        <f>Administration!AA9</f>
        <v>Budget</v>
      </c>
      <c r="B298" t="str">
        <f>Administration!AB9</f>
        <v>7004-000000</v>
      </c>
      <c r="C298">
        <f>Administration!AC9</f>
        <v>900</v>
      </c>
      <c r="D298" s="46" t="str">
        <f>Administration!AD9</f>
        <v>069</v>
      </c>
      <c r="E298" s="46"/>
      <c r="H298">
        <f>Administration!AG9</f>
        <v>110</v>
      </c>
      <c r="I298" t="str">
        <f>Administration!AH9</f>
        <v>AUD</v>
      </c>
      <c r="J298" s="47">
        <f>Administration!AI9</f>
        <v>0</v>
      </c>
      <c r="K298" s="47">
        <f>Administration!AJ9</f>
        <v>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0</v>
      </c>
    </row>
    <row r="299" spans="1:22" x14ac:dyDescent="0.35">
      <c r="A299" t="str">
        <f>Administration!AA10</f>
        <v>Budget</v>
      </c>
      <c r="B299" t="str">
        <f>Administration!AB10</f>
        <v>7008-000000</v>
      </c>
      <c r="C299">
        <f>Administration!AC10</f>
        <v>900</v>
      </c>
      <c r="D299" s="46" t="str">
        <f>Administration!AD10</f>
        <v>069</v>
      </c>
      <c r="E299" s="46"/>
      <c r="H299">
        <f>Administration!AG10</f>
        <v>110</v>
      </c>
      <c r="I299" t="str">
        <f>Administration!AH10</f>
        <v>AUD</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35">
      <c r="A300" t="str">
        <f>Administration!AA11</f>
        <v>Budget</v>
      </c>
      <c r="B300" t="str">
        <f>Administration!AB11</f>
        <v>7010-000000</v>
      </c>
      <c r="C300">
        <f>Administration!AC11</f>
        <v>900</v>
      </c>
      <c r="D300" s="46" t="str">
        <f>Administration!AD11</f>
        <v>069</v>
      </c>
      <c r="E300" s="46"/>
      <c r="H300">
        <f>Administration!AG11</f>
        <v>110</v>
      </c>
      <c r="I300" t="str">
        <f>Administration!AH11</f>
        <v>AUD</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35">
      <c r="A301" t="str">
        <f>Administration!AA12</f>
        <v>Budget</v>
      </c>
      <c r="B301" t="str">
        <f>Administration!AB12</f>
        <v>7012-000000</v>
      </c>
      <c r="C301">
        <f>Administration!AC12</f>
        <v>900</v>
      </c>
      <c r="D301" s="46" t="str">
        <f>Administration!AD12</f>
        <v>069</v>
      </c>
      <c r="E301" s="46"/>
      <c r="H301">
        <f>Administration!AG12</f>
        <v>110</v>
      </c>
      <c r="I301" t="str">
        <f>Administration!AH12</f>
        <v>AUD</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35">
      <c r="A302" t="str">
        <f>Administration!AA13</f>
        <v>Budget</v>
      </c>
      <c r="B302" t="str">
        <f>Administration!AB13</f>
        <v>7014-000000</v>
      </c>
      <c r="C302">
        <f>Administration!AC13</f>
        <v>900</v>
      </c>
      <c r="D302" s="46" t="str">
        <f>Administration!AD13</f>
        <v>069</v>
      </c>
      <c r="E302" s="46"/>
      <c r="H302">
        <f>Administration!AG13</f>
        <v>110</v>
      </c>
      <c r="I302" t="str">
        <f>Administration!AH13</f>
        <v>AUD</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35">
      <c r="A303" t="str">
        <f>Administration!AA14</f>
        <v>Budget</v>
      </c>
      <c r="B303" t="str">
        <f>Administration!AB14</f>
        <v>7020-000000</v>
      </c>
      <c r="C303">
        <f>Administration!AC14</f>
        <v>900</v>
      </c>
      <c r="D303" s="46" t="str">
        <f>Administration!AD14</f>
        <v>069</v>
      </c>
      <c r="E303" s="46"/>
      <c r="H303">
        <f>Administration!AG14</f>
        <v>110</v>
      </c>
      <c r="I303" t="str">
        <f>Administration!AH14</f>
        <v>AUD</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35">
      <c r="A304" t="str">
        <f>Administration!AA15</f>
        <v>Budget</v>
      </c>
      <c r="B304" t="str">
        <f>Administration!AB15</f>
        <v>7022-000000</v>
      </c>
      <c r="C304">
        <f>Administration!AC15</f>
        <v>900</v>
      </c>
      <c r="D304" s="46" t="str">
        <f>Administration!AD15</f>
        <v>069</v>
      </c>
      <c r="E304" s="46"/>
      <c r="H304">
        <f>Administration!AG15</f>
        <v>110</v>
      </c>
      <c r="I304" t="str">
        <f>Administration!AH15</f>
        <v>AUD</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35">
      <c r="A305" t="str">
        <f>Administration!AA16</f>
        <v>Budget</v>
      </c>
      <c r="B305" t="str">
        <f>Administration!AB16</f>
        <v>7026-000000</v>
      </c>
      <c r="C305">
        <f>Administration!AC16</f>
        <v>900</v>
      </c>
      <c r="D305" s="46" t="str">
        <f>Administration!AD16</f>
        <v>069</v>
      </c>
      <c r="E305" s="46"/>
      <c r="H305">
        <f>Administration!AG16</f>
        <v>110</v>
      </c>
      <c r="I305" t="str">
        <f>Administration!AH16</f>
        <v>AUD</v>
      </c>
      <c r="J305" s="47">
        <f>Administration!AI16</f>
        <v>65</v>
      </c>
      <c r="K305" s="47">
        <f>Administration!AJ16</f>
        <v>65</v>
      </c>
      <c r="L305" s="47">
        <f>Administration!AK16</f>
        <v>65</v>
      </c>
      <c r="M305" s="47">
        <f>Administration!AL16</f>
        <v>65</v>
      </c>
      <c r="N305" s="47">
        <f>Administration!AM16</f>
        <v>65</v>
      </c>
      <c r="O305" s="47">
        <f>Administration!AN16</f>
        <v>65</v>
      </c>
      <c r="P305" s="47">
        <f>Administration!AO16</f>
        <v>65</v>
      </c>
      <c r="Q305" s="47">
        <f>Administration!AP16</f>
        <v>65</v>
      </c>
      <c r="R305" s="47">
        <f>Administration!AQ16</f>
        <v>65</v>
      </c>
      <c r="S305" s="47">
        <f>Administration!AR16</f>
        <v>65</v>
      </c>
      <c r="T305" s="47">
        <f>Administration!AS16</f>
        <v>65</v>
      </c>
      <c r="U305" s="47">
        <f>Administration!AT16</f>
        <v>1815</v>
      </c>
      <c r="V305" s="47">
        <f t="shared" si="3"/>
        <v>2530</v>
      </c>
    </row>
    <row r="306" spans="1:22" x14ac:dyDescent="0.35">
      <c r="A306" t="str">
        <f>Administration!AA17</f>
        <v>Budget</v>
      </c>
      <c r="B306" t="str">
        <f>Administration!AB17</f>
        <v>7030-000000</v>
      </c>
      <c r="C306">
        <f>Administration!AC17</f>
        <v>900</v>
      </c>
      <c r="D306" s="46" t="str">
        <f>Administration!AD17</f>
        <v>069</v>
      </c>
      <c r="E306" s="46"/>
      <c r="H306">
        <f>Administration!AG17</f>
        <v>110</v>
      </c>
      <c r="I306" t="str">
        <f>Administration!AH17</f>
        <v>AUD</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35">
      <c r="A307" t="str">
        <f>Administration!AA18</f>
        <v>Budget</v>
      </c>
      <c r="B307" t="str">
        <f>Administration!AB18</f>
        <v>7032-000000</v>
      </c>
      <c r="C307">
        <f>Administration!AC18</f>
        <v>900</v>
      </c>
      <c r="D307" s="46" t="str">
        <f>Administration!AD18</f>
        <v>069</v>
      </c>
      <c r="E307" s="46"/>
      <c r="H307">
        <f>Administration!AG18</f>
        <v>110</v>
      </c>
      <c r="I307" t="str">
        <f>Administration!AH18</f>
        <v>AUD</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35">
      <c r="A308" t="str">
        <f>Administration!AA19</f>
        <v>Budget</v>
      </c>
      <c r="B308" t="str">
        <f>Administration!AB19</f>
        <v>7034-000000</v>
      </c>
      <c r="C308">
        <f>Administration!AC19</f>
        <v>900</v>
      </c>
      <c r="D308" s="46" t="str">
        <f>Administration!AD19</f>
        <v>069</v>
      </c>
      <c r="E308" s="46"/>
      <c r="H308">
        <f>Administration!AG19</f>
        <v>110</v>
      </c>
      <c r="I308" t="str">
        <f>Administration!AH19</f>
        <v>AUD</v>
      </c>
      <c r="J308" s="47">
        <f>Administration!AI19</f>
        <v>0</v>
      </c>
      <c r="K308" s="47">
        <f>Administration!AJ19</f>
        <v>0</v>
      </c>
      <c r="L308" s="47">
        <f>Administration!AK19</f>
        <v>0</v>
      </c>
      <c r="M308" s="47">
        <f>Administration!AL19</f>
        <v>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0</v>
      </c>
    </row>
    <row r="309" spans="1:22" x14ac:dyDescent="0.35">
      <c r="A309" t="str">
        <f>Administration!AA20</f>
        <v>Budget</v>
      </c>
      <c r="B309" t="str">
        <f>Administration!AB20</f>
        <v>7044-000000</v>
      </c>
      <c r="C309">
        <f>Administration!AC20</f>
        <v>900</v>
      </c>
      <c r="D309" s="46" t="str">
        <f>Administration!AD20</f>
        <v>069</v>
      </c>
      <c r="E309" s="46"/>
      <c r="H309">
        <f>Administration!AG20</f>
        <v>110</v>
      </c>
      <c r="I309" t="str">
        <f>Administration!AH20</f>
        <v>AUD</v>
      </c>
      <c r="J309" s="47">
        <f>Administration!AI20</f>
        <v>0</v>
      </c>
      <c r="K309" s="47">
        <f>Administration!AJ20</f>
        <v>9</v>
      </c>
      <c r="L309" s="47">
        <f>Administration!AK20</f>
        <v>9</v>
      </c>
      <c r="M309" s="47">
        <f>Administration!AL20</f>
        <v>9</v>
      </c>
      <c r="N309" s="47">
        <f>Administration!AM20</f>
        <v>9</v>
      </c>
      <c r="O309" s="47">
        <f>Administration!AN20</f>
        <v>9</v>
      </c>
      <c r="P309" s="47">
        <f>Administration!AO20</f>
        <v>9</v>
      </c>
      <c r="Q309" s="47">
        <f>Administration!AP20</f>
        <v>9</v>
      </c>
      <c r="R309" s="47">
        <f>Administration!AQ20</f>
        <v>9</v>
      </c>
      <c r="S309" s="47">
        <f>Administration!AR20</f>
        <v>9</v>
      </c>
      <c r="T309" s="47">
        <f>Administration!AS20</f>
        <v>9</v>
      </c>
      <c r="U309" s="47">
        <f>Administration!AT20</f>
        <v>10</v>
      </c>
      <c r="V309" s="47">
        <f t="shared" si="3"/>
        <v>100</v>
      </c>
    </row>
    <row r="310" spans="1:22" x14ac:dyDescent="0.35">
      <c r="A310" t="str">
        <f>Administration!AA21</f>
        <v>Budget</v>
      </c>
      <c r="B310" t="str">
        <f>Administration!AB21</f>
        <v>7046-000000</v>
      </c>
      <c r="C310">
        <f>Administration!AC21</f>
        <v>900</v>
      </c>
      <c r="D310" s="46" t="str">
        <f>Administration!AD21</f>
        <v>069</v>
      </c>
      <c r="E310" s="46"/>
      <c r="H310">
        <f>Administration!AG21</f>
        <v>110</v>
      </c>
      <c r="I310" t="str">
        <f>Administration!AH21</f>
        <v>AUD</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35">
      <c r="A311" t="str">
        <f>Administration!AA22</f>
        <v>Budget</v>
      </c>
      <c r="B311" t="str">
        <f>Administration!AB22</f>
        <v>7048-000000</v>
      </c>
      <c r="C311">
        <f>Administration!AC22</f>
        <v>900</v>
      </c>
      <c r="D311" s="46" t="str">
        <f>Administration!AD22</f>
        <v>069</v>
      </c>
      <c r="E311" s="46"/>
      <c r="H311">
        <f>Administration!AG22</f>
        <v>110</v>
      </c>
      <c r="I311" t="str">
        <f>Administration!AH22</f>
        <v>AUD</v>
      </c>
      <c r="J311" s="47">
        <f>Administration!AI22</f>
        <v>0</v>
      </c>
      <c r="K311" s="47">
        <f>Administration!AJ22</f>
        <v>0</v>
      </c>
      <c r="L311" s="47">
        <f>Administration!AK22</f>
        <v>0</v>
      </c>
      <c r="M311" s="47">
        <f>Administration!AL22</f>
        <v>350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350</v>
      </c>
    </row>
    <row r="312" spans="1:22" x14ac:dyDescent="0.35">
      <c r="A312" t="str">
        <f>Administration!AA23</f>
        <v>Budget</v>
      </c>
      <c r="B312" t="str">
        <f>Administration!AB23</f>
        <v>7070-000000</v>
      </c>
      <c r="C312">
        <f>Administration!AC23</f>
        <v>900</v>
      </c>
      <c r="D312" s="46" t="str">
        <f>Administration!AD23</f>
        <v>069</v>
      </c>
      <c r="E312" s="46"/>
      <c r="H312">
        <f>Administration!AG23</f>
        <v>110</v>
      </c>
      <c r="I312" t="str">
        <f>Administration!AH23</f>
        <v>AUD</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690</v>
      </c>
      <c r="U312" s="47">
        <f>Administration!AT23</f>
        <v>0</v>
      </c>
      <c r="V312" s="47">
        <f t="shared" ref="V312:V375" si="4">SUM(J312:U312)</f>
        <v>690</v>
      </c>
    </row>
    <row r="313" spans="1:22" x14ac:dyDescent="0.35">
      <c r="A313" t="str">
        <f>Administration!AA24</f>
        <v>Budget</v>
      </c>
      <c r="B313" t="str">
        <f>Administration!AB24</f>
        <v>7084-000000</v>
      </c>
      <c r="C313">
        <f>Administration!AC24</f>
        <v>900</v>
      </c>
      <c r="D313" s="46" t="str">
        <f>Administration!AD24</f>
        <v>069</v>
      </c>
      <c r="E313" s="46"/>
      <c r="H313">
        <f>Administration!AG24</f>
        <v>110</v>
      </c>
      <c r="I313" t="str">
        <f>Administration!AH24</f>
        <v>AUD</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35">
      <c r="A314" t="str">
        <f>Administration!AA25</f>
        <v>Budget</v>
      </c>
      <c r="B314" t="str">
        <f>Administration!AB25</f>
        <v>7088-000000</v>
      </c>
      <c r="C314">
        <f>Administration!AC25</f>
        <v>900</v>
      </c>
      <c r="D314" s="46" t="str">
        <f>Administration!AD25</f>
        <v>069</v>
      </c>
      <c r="E314" s="46"/>
      <c r="H314">
        <f>Administration!AG25</f>
        <v>110</v>
      </c>
      <c r="I314" t="str">
        <f>Administration!AH25</f>
        <v>AUD</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0</v>
      </c>
      <c r="S314" s="47">
        <f>Administration!AR25</f>
        <v>0</v>
      </c>
      <c r="T314" s="47">
        <f>Administration!AS25</f>
        <v>0</v>
      </c>
      <c r="U314" s="47">
        <f>Administration!AT25</f>
        <v>0</v>
      </c>
      <c r="V314" s="47">
        <f t="shared" si="4"/>
        <v>0</v>
      </c>
    </row>
    <row r="315" spans="1:22" x14ac:dyDescent="0.35">
      <c r="A315" t="str">
        <f>Administration!AA26</f>
        <v>Budget</v>
      </c>
      <c r="B315" t="str">
        <f>Administration!AB26</f>
        <v>7090-000000</v>
      </c>
      <c r="C315">
        <f>Administration!AC26</f>
        <v>900</v>
      </c>
      <c r="D315" s="46" t="str">
        <f>Administration!AD26</f>
        <v>069</v>
      </c>
      <c r="E315" s="46"/>
      <c r="H315">
        <f>Administration!AG26</f>
        <v>110</v>
      </c>
      <c r="I315" t="str">
        <f>Administration!AH26</f>
        <v>AUD</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35">
      <c r="A316" t="str">
        <f>Administration!AA27</f>
        <v>Budget</v>
      </c>
      <c r="B316" t="str">
        <f>Administration!AB27</f>
        <v/>
      </c>
      <c r="C316">
        <f>Administration!AC27</f>
        <v>900</v>
      </c>
      <c r="D316" s="46" t="str">
        <f>Administration!AD27</f>
        <v>069</v>
      </c>
      <c r="E316" s="46"/>
      <c r="H316">
        <f>Administration!AG27</f>
        <v>110</v>
      </c>
      <c r="I316" t="str">
        <f>Administration!AH27</f>
        <v>AUD</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35">
      <c r="A317" t="str">
        <f>Administration!AA28</f>
        <v>Budget</v>
      </c>
      <c r="B317" t="str">
        <f>Administration!AB28</f>
        <v/>
      </c>
      <c r="C317">
        <f>Administration!AC28</f>
        <v>900</v>
      </c>
      <c r="D317" s="46" t="str">
        <f>Administration!AD28</f>
        <v>069</v>
      </c>
      <c r="E317" s="46"/>
      <c r="H317">
        <f>Administration!AG28</f>
        <v>110</v>
      </c>
      <c r="I317" t="str">
        <f>Administration!AH28</f>
        <v>AUD</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35">
      <c r="A318" t="str">
        <f>Administration!AA29</f>
        <v>Budget</v>
      </c>
      <c r="B318" t="str">
        <f>Administration!AB29</f>
        <v/>
      </c>
      <c r="C318">
        <f>Administration!AC29</f>
        <v>900</v>
      </c>
      <c r="D318" s="46" t="str">
        <f>Administration!AD29</f>
        <v>069</v>
      </c>
      <c r="E318" s="46"/>
      <c r="H318">
        <f>Administration!AG29</f>
        <v>110</v>
      </c>
      <c r="I318" t="str">
        <f>Administration!AH29</f>
        <v>AUD</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35">
      <c r="A319" t="str">
        <f>Administration!AA30</f>
        <v>Budget</v>
      </c>
      <c r="B319" t="str">
        <f>Administration!AB30</f>
        <v/>
      </c>
      <c r="C319">
        <f>Administration!AC30</f>
        <v>900</v>
      </c>
      <c r="D319" s="46" t="str">
        <f>Administration!AD30</f>
        <v>069</v>
      </c>
      <c r="E319" s="46"/>
      <c r="H319">
        <f>Administration!AG30</f>
        <v>110</v>
      </c>
      <c r="I319" t="str">
        <f>Administration!AH30</f>
        <v>AUD</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35">
      <c r="A320" t="str">
        <f>Administration!AA31</f>
        <v>Budget</v>
      </c>
      <c r="B320" t="str">
        <f>Administration!AB31</f>
        <v/>
      </c>
      <c r="C320">
        <f>Administration!AC31</f>
        <v>900</v>
      </c>
      <c r="D320" s="46" t="str">
        <f>Administration!AD31</f>
        <v>069</v>
      </c>
      <c r="E320" s="46"/>
      <c r="H320">
        <f>Administration!AG31</f>
        <v>110</v>
      </c>
      <c r="I320" t="str">
        <f>Administration!AH31</f>
        <v>AUD</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35">
      <c r="A321" t="str">
        <f>Administration!AA32</f>
        <v>Budget</v>
      </c>
      <c r="B321" t="str">
        <f>Administration!AB32</f>
        <v/>
      </c>
      <c r="C321">
        <f>Administration!AC32</f>
        <v>900</v>
      </c>
      <c r="D321" s="46" t="str">
        <f>Administration!AD32</f>
        <v>069</v>
      </c>
      <c r="E321" s="46"/>
      <c r="H321">
        <f>Administration!AG32</f>
        <v>110</v>
      </c>
      <c r="I321" t="str">
        <f>Administration!AH32</f>
        <v>AUD</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35">
      <c r="A322" t="str">
        <f>Administration!AA33</f>
        <v>Budget</v>
      </c>
      <c r="B322" t="str">
        <f>Administration!AB33</f>
        <v/>
      </c>
      <c r="C322">
        <f>Administration!AC33</f>
        <v>900</v>
      </c>
      <c r="D322" s="46" t="str">
        <f>Administration!AD33</f>
        <v>069</v>
      </c>
      <c r="E322" s="46"/>
      <c r="H322">
        <f>Administration!AG33</f>
        <v>110</v>
      </c>
      <c r="I322" t="str">
        <f>Administration!AH33</f>
        <v>AUD</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35">
      <c r="A323" t="str">
        <f>Administration!AA34</f>
        <v>Budget</v>
      </c>
      <c r="B323" t="str">
        <f>Administration!AB34</f>
        <v/>
      </c>
      <c r="C323">
        <f>Administration!AC34</f>
        <v>900</v>
      </c>
      <c r="D323" s="46" t="str">
        <f>Administration!AD34</f>
        <v>069</v>
      </c>
      <c r="E323" s="46"/>
      <c r="H323">
        <f>Administration!AG34</f>
        <v>110</v>
      </c>
      <c r="I323" t="str">
        <f>Administration!AH34</f>
        <v>AUD</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35">
      <c r="A324" t="str">
        <f>'Food and Meals'!AA10</f>
        <v>Budget</v>
      </c>
      <c r="B324" t="str">
        <f>'Food and Meals'!AB10</f>
        <v>7078-000000</v>
      </c>
      <c r="C324">
        <f>'Food and Meals'!AC10</f>
        <v>910</v>
      </c>
      <c r="D324" s="46" t="str">
        <f>'Food and Meals'!AD10</f>
        <v>069</v>
      </c>
      <c r="E324" s="46"/>
      <c r="H324">
        <f>'Food and Meals'!AG10</f>
        <v>110</v>
      </c>
      <c r="I324" t="str">
        <f>'Food and Meals'!AH10</f>
        <v>AUD</v>
      </c>
      <c r="J324" s="47">
        <f>'Food and Meals'!AI10</f>
        <v>0</v>
      </c>
      <c r="K324" s="47">
        <f>'Food and Meals'!AJ10</f>
        <v>180</v>
      </c>
      <c r="L324" s="47">
        <f>'Food and Meals'!AK10</f>
        <v>0</v>
      </c>
      <c r="M324" s="47">
        <f>'Food and Meals'!AL10</f>
        <v>0</v>
      </c>
      <c r="N324" s="47">
        <f>'Food and Meals'!AM10</f>
        <v>0</v>
      </c>
      <c r="O324" s="47">
        <f>'Food and Meals'!AN10</f>
        <v>0</v>
      </c>
      <c r="P324" s="47">
        <f>'Food and Meals'!AO10</f>
        <v>150</v>
      </c>
      <c r="Q324" s="47">
        <f>'Food and Meals'!AP10</f>
        <v>0</v>
      </c>
      <c r="R324" s="47">
        <f>'Food and Meals'!AQ10</f>
        <v>0</v>
      </c>
      <c r="S324" s="47">
        <f>'Food and Meals'!AR10</f>
        <v>0</v>
      </c>
      <c r="T324" s="47">
        <f>'Food and Meals'!AS10</f>
        <v>0</v>
      </c>
      <c r="U324" s="47">
        <f>'Food and Meals'!AT10</f>
        <v>0</v>
      </c>
      <c r="V324" s="47">
        <f t="shared" si="4"/>
        <v>330</v>
      </c>
    </row>
    <row r="325" spans="1:22" x14ac:dyDescent="0.35">
      <c r="A325" t="str">
        <f>'Food and Meals'!AA11</f>
        <v>Budget</v>
      </c>
      <c r="B325" t="str">
        <f>'Food and Meals'!AB11</f>
        <v>7016-000000</v>
      </c>
      <c r="C325">
        <f>'Food and Meals'!AC11</f>
        <v>910</v>
      </c>
      <c r="D325" s="46" t="str">
        <f>'Food and Meals'!AD11</f>
        <v>069</v>
      </c>
      <c r="E325" s="46"/>
      <c r="H325">
        <f>'Food and Meals'!AG11</f>
        <v>110</v>
      </c>
      <c r="I325" t="str">
        <f>'Food and Meals'!AH11</f>
        <v>AUD</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35">
      <c r="A326" t="str">
        <f>'Food and Meals'!AA15</f>
        <v>Budget</v>
      </c>
      <c r="B326" t="str">
        <f>'Food and Meals'!AB15</f>
        <v>7078-000000</v>
      </c>
      <c r="C326">
        <f>'Food and Meals'!AC15</f>
        <v>911</v>
      </c>
      <c r="D326" s="46" t="str">
        <f>'Food and Meals'!AD15</f>
        <v>069</v>
      </c>
      <c r="E326" s="46"/>
      <c r="H326">
        <f>'Food and Meals'!AG15</f>
        <v>110</v>
      </c>
      <c r="I326" t="str">
        <f>'Food and Meals'!AH15</f>
        <v>AUD</v>
      </c>
      <c r="J326" s="47">
        <f>'Food and Meals'!AI15</f>
        <v>0</v>
      </c>
      <c r="K326" s="47">
        <f>'Food and Meals'!AJ15</f>
        <v>185</v>
      </c>
      <c r="L326" s="47">
        <f>'Food and Meals'!AK15</f>
        <v>0</v>
      </c>
      <c r="M326" s="47">
        <f>'Food and Meals'!AL15</f>
        <v>0</v>
      </c>
      <c r="N326" s="47">
        <f>'Food and Meals'!AM15</f>
        <v>0</v>
      </c>
      <c r="O326" s="47">
        <f>'Food and Meals'!AN15</f>
        <v>0</v>
      </c>
      <c r="P326" s="47">
        <f>'Food and Meals'!AO15</f>
        <v>150</v>
      </c>
      <c r="Q326" s="47">
        <f>'Food and Meals'!AP15</f>
        <v>0</v>
      </c>
      <c r="R326" s="47">
        <f>'Food and Meals'!AQ15</f>
        <v>0</v>
      </c>
      <c r="S326" s="47">
        <f>'Food and Meals'!AR15</f>
        <v>0</v>
      </c>
      <c r="T326" s="47">
        <f>'Food and Meals'!AS15</f>
        <v>0</v>
      </c>
      <c r="U326" s="47">
        <f>'Food and Meals'!AT15</f>
        <v>0</v>
      </c>
      <c r="V326" s="47">
        <f t="shared" si="4"/>
        <v>335</v>
      </c>
    </row>
    <row r="327" spans="1:22" x14ac:dyDescent="0.35">
      <c r="A327" t="str">
        <f>'Food and Meals'!AA16</f>
        <v>Budget</v>
      </c>
      <c r="B327" t="str">
        <f>'Food and Meals'!AB16</f>
        <v>7016-000000</v>
      </c>
      <c r="C327">
        <f>'Food and Meals'!AC16</f>
        <v>911</v>
      </c>
      <c r="D327" s="46" t="str">
        <f>'Food and Meals'!AD16</f>
        <v>069</v>
      </c>
      <c r="E327" s="46"/>
      <c r="H327">
        <f>'Food and Meals'!AG16</f>
        <v>110</v>
      </c>
      <c r="I327" t="str">
        <f>'Food and Meals'!AH16</f>
        <v>AUD</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35">
      <c r="A328" t="str">
        <f>'Food and Meals'!AA20</f>
        <v>Budget</v>
      </c>
      <c r="B328" t="str">
        <f>'Food and Meals'!AB20</f>
        <v>7078-000000</v>
      </c>
      <c r="C328">
        <f>'Food and Meals'!AC20</f>
        <v>912</v>
      </c>
      <c r="D328" s="46" t="str">
        <f>'Food and Meals'!AD20</f>
        <v>069</v>
      </c>
      <c r="E328" s="46"/>
      <c r="H328">
        <f>'Food and Meals'!AG20</f>
        <v>110</v>
      </c>
      <c r="I328" t="str">
        <f>'Food and Meals'!AH20</f>
        <v>AUD</v>
      </c>
      <c r="J328" s="47">
        <f>'Food and Meals'!AI20</f>
        <v>0</v>
      </c>
      <c r="K328" s="47">
        <f>'Food and Meals'!AJ20</f>
        <v>185</v>
      </c>
      <c r="L328" s="47">
        <f>'Food and Meals'!AK20</f>
        <v>0</v>
      </c>
      <c r="M328" s="47">
        <f>'Food and Meals'!AL20</f>
        <v>0</v>
      </c>
      <c r="N328" s="47">
        <f>'Food and Meals'!AM20</f>
        <v>0</v>
      </c>
      <c r="O328" s="47">
        <f>'Food and Meals'!AN20</f>
        <v>0</v>
      </c>
      <c r="P328" s="47">
        <f>'Food and Meals'!AO20</f>
        <v>150</v>
      </c>
      <c r="Q328" s="47">
        <f>'Food and Meals'!AP20</f>
        <v>0</v>
      </c>
      <c r="R328" s="47">
        <f>'Food and Meals'!AQ20</f>
        <v>0</v>
      </c>
      <c r="S328" s="47">
        <f>'Food and Meals'!AR20</f>
        <v>0</v>
      </c>
      <c r="T328" s="47">
        <f>'Food and Meals'!AS20</f>
        <v>0</v>
      </c>
      <c r="U328" s="47">
        <f>'Food and Meals'!AT20</f>
        <v>0</v>
      </c>
      <c r="V328" s="47">
        <f t="shared" si="4"/>
        <v>335</v>
      </c>
    </row>
    <row r="329" spans="1:22" x14ac:dyDescent="0.35">
      <c r="A329" t="str">
        <f>'Food and Meals'!AA21</f>
        <v>Budget</v>
      </c>
      <c r="B329" t="str">
        <f>'Food and Meals'!AB21</f>
        <v>7016-000000</v>
      </c>
      <c r="C329">
        <f>'Food and Meals'!AC21</f>
        <v>912</v>
      </c>
      <c r="D329" s="46" t="str">
        <f>'Food and Meals'!AD21</f>
        <v>069</v>
      </c>
      <c r="E329" s="46"/>
      <c r="H329">
        <f>'Food and Meals'!AG21</f>
        <v>110</v>
      </c>
      <c r="I329" t="str">
        <f>'Food and Meals'!AH21</f>
        <v>AUD</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35">
      <c r="A330" t="str">
        <f>'Food and Meals'!AA25</f>
        <v>Budget</v>
      </c>
      <c r="B330" t="str">
        <f>'Food and Meals'!AB25</f>
        <v>7078-000000</v>
      </c>
      <c r="C330">
        <f>'Food and Meals'!AC25</f>
        <v>913</v>
      </c>
      <c r="D330" s="46" t="str">
        <f>'Food and Meals'!AD25</f>
        <v>069</v>
      </c>
      <c r="E330" s="46"/>
      <c r="H330">
        <f>'Food and Meals'!AG25</f>
        <v>110</v>
      </c>
      <c r="I330" t="str">
        <f>'Food and Meals'!AH25</f>
        <v>AUD</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35">
      <c r="A331" t="str">
        <f>'Food and Meals'!AA26</f>
        <v>Budget</v>
      </c>
      <c r="B331" t="str">
        <f>'Food and Meals'!AB26</f>
        <v>7016-000000</v>
      </c>
      <c r="C331">
        <f>'Food and Meals'!AC26</f>
        <v>913</v>
      </c>
      <c r="D331" s="46" t="str">
        <f>'Food and Meals'!AD26</f>
        <v>069</v>
      </c>
      <c r="E331" s="46"/>
      <c r="H331">
        <f>'Food and Meals'!AG26</f>
        <v>110</v>
      </c>
      <c r="I331" t="str">
        <f>'Food and Meals'!AH26</f>
        <v>AUD</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35">
      <c r="A332" t="str">
        <f>'Food and Meals'!AA30</f>
        <v>Budget</v>
      </c>
      <c r="B332" t="str">
        <f>'Food and Meals'!AB30</f>
        <v>7078-000000</v>
      </c>
      <c r="C332">
        <f>'Food and Meals'!AC30</f>
        <v>914</v>
      </c>
      <c r="D332" s="46" t="str">
        <f>'Food and Meals'!AD30</f>
        <v>069</v>
      </c>
      <c r="E332" s="46"/>
      <c r="H332">
        <f>'Food and Meals'!AG30</f>
        <v>110</v>
      </c>
      <c r="I332" t="str">
        <f>'Food and Meals'!AH30</f>
        <v>AUD</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35">
      <c r="A333" t="str">
        <f>'Food and Meals'!AA31</f>
        <v>Budget</v>
      </c>
      <c r="B333" t="str">
        <f>'Food and Meals'!AB31</f>
        <v>7016-000000</v>
      </c>
      <c r="C333">
        <f>'Food and Meals'!AC31</f>
        <v>914</v>
      </c>
      <c r="D333" s="46" t="str">
        <f>'Food and Meals'!AD31</f>
        <v>069</v>
      </c>
      <c r="E333" s="46"/>
      <c r="H333">
        <f>'Food and Meals'!AG31</f>
        <v>110</v>
      </c>
      <c r="I333" t="str">
        <f>'Food and Meals'!AH31</f>
        <v>AUD</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35">
      <c r="A334" t="str">
        <f>'Food and Meals'!AA35</f>
        <v>Budget</v>
      </c>
      <c r="B334" t="str">
        <f>'Food and Meals'!AB35</f>
        <v>7078-000000</v>
      </c>
      <c r="C334">
        <f>'Food and Meals'!AC35</f>
        <v>915</v>
      </c>
      <c r="D334" s="46" t="str">
        <f>'Food and Meals'!AD35</f>
        <v>069</v>
      </c>
      <c r="E334" s="46"/>
      <c r="H334">
        <f>'Food and Meals'!AG35</f>
        <v>110</v>
      </c>
      <c r="I334" t="str">
        <f>'Food and Meals'!AH35</f>
        <v>AUD</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35">
      <c r="A335" t="str">
        <f>'Food and Meals'!AA36</f>
        <v>Budget</v>
      </c>
      <c r="B335" t="str">
        <f>'Food and Meals'!AB36</f>
        <v>7016-000000</v>
      </c>
      <c r="C335">
        <f>'Food and Meals'!AC36</f>
        <v>915</v>
      </c>
      <c r="D335" s="46" t="str">
        <f>'Food and Meals'!AD36</f>
        <v>069</v>
      </c>
      <c r="E335" s="46"/>
      <c r="H335">
        <f>'Food and Meals'!AG36</f>
        <v>110</v>
      </c>
      <c r="I335" t="str">
        <f>'Food and Meals'!AH36</f>
        <v>AUD</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35">
      <c r="A336" t="str">
        <f>'Food and Meals'!AA40</f>
        <v>Budget</v>
      </c>
      <c r="B336" t="str">
        <f>'Food and Meals'!AB40</f>
        <v>7078-000000</v>
      </c>
      <c r="C336">
        <f>'Food and Meals'!AC40</f>
        <v>916</v>
      </c>
      <c r="D336" s="46" t="str">
        <f>'Food and Meals'!AD40</f>
        <v>069</v>
      </c>
      <c r="E336" s="46"/>
      <c r="H336">
        <f>'Food and Meals'!AG40</f>
        <v>110</v>
      </c>
      <c r="I336" t="str">
        <f>'Food and Meals'!AH40</f>
        <v>AUD</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35">
      <c r="A337" t="str">
        <f>'Food and Meals'!AA41</f>
        <v>Budget</v>
      </c>
      <c r="B337" t="str">
        <f>'Food and Meals'!AB41</f>
        <v>7016-000000</v>
      </c>
      <c r="C337">
        <f>'Food and Meals'!AC41</f>
        <v>916</v>
      </c>
      <c r="D337" s="46" t="str">
        <f>'Food and Meals'!AD41</f>
        <v>069</v>
      </c>
      <c r="E337" s="46"/>
      <c r="H337">
        <f>'Food and Meals'!AG41</f>
        <v>110</v>
      </c>
      <c r="I337" t="str">
        <f>'Food and Meals'!AH41</f>
        <v>AUD</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35">
      <c r="A338" t="str">
        <f>'Food and Meals'!AA45</f>
        <v>Budget</v>
      </c>
      <c r="B338" t="str">
        <f>'Food and Meals'!AB45</f>
        <v>7078-000000</v>
      </c>
      <c r="C338">
        <f>'Food and Meals'!AC45</f>
        <v>917</v>
      </c>
      <c r="D338" s="46" t="str">
        <f>'Food and Meals'!AD45</f>
        <v>069</v>
      </c>
      <c r="E338" s="46"/>
      <c r="H338">
        <f>'Food and Meals'!AG45</f>
        <v>110</v>
      </c>
      <c r="I338" t="str">
        <f>'Food and Meals'!AH45</f>
        <v>AUD</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35">
      <c r="A339" t="str">
        <f>'Food and Meals'!AA46</f>
        <v>Budget</v>
      </c>
      <c r="B339" t="str">
        <f>'Food and Meals'!AB46</f>
        <v>7016-000000</v>
      </c>
      <c r="C339">
        <f>'Food and Meals'!AC46</f>
        <v>917</v>
      </c>
      <c r="D339" s="46" t="str">
        <f>'Food and Meals'!AD46</f>
        <v>069</v>
      </c>
      <c r="E339" s="46"/>
      <c r="H339">
        <f>'Food and Meals'!AG46</f>
        <v>110</v>
      </c>
      <c r="I339" t="str">
        <f>'Food and Meals'!AH46</f>
        <v>AUD</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35">
      <c r="A340" t="str">
        <f>'Food and Meals'!AA50</f>
        <v>Budget</v>
      </c>
      <c r="B340" t="str">
        <f>'Food and Meals'!AB50</f>
        <v>7078-000000</v>
      </c>
      <c r="C340">
        <f>'Food and Meals'!AC50</f>
        <v>918</v>
      </c>
      <c r="D340" s="46" t="str">
        <f>'Food and Meals'!AD50</f>
        <v>069</v>
      </c>
      <c r="E340" s="46"/>
      <c r="H340">
        <f>'Food and Meals'!AG50</f>
        <v>110</v>
      </c>
      <c r="I340" t="str">
        <f>'Food and Meals'!AH50</f>
        <v>AUD</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35">
      <c r="A341" t="str">
        <f>'Food and Meals'!AA51</f>
        <v>Budget</v>
      </c>
      <c r="B341" t="str">
        <f>'Food and Meals'!AB51</f>
        <v>7016-000000</v>
      </c>
      <c r="C341">
        <f>'Food and Meals'!AC51</f>
        <v>918</v>
      </c>
      <c r="D341" s="46" t="str">
        <f>'Food and Meals'!AD51</f>
        <v>069</v>
      </c>
      <c r="E341" s="46"/>
      <c r="H341">
        <f>'Food and Meals'!AG51</f>
        <v>110</v>
      </c>
      <c r="I341" t="str">
        <f>'Food and Meals'!AH51</f>
        <v>AUD</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35">
      <c r="A342" t="str">
        <f>'Food and Meals'!AA55</f>
        <v>Budget</v>
      </c>
      <c r="B342" t="str">
        <f>'Food and Meals'!AB55</f>
        <v>7078-000000</v>
      </c>
      <c r="C342">
        <f>'Food and Meals'!AC55</f>
        <v>919</v>
      </c>
      <c r="D342" s="46" t="str">
        <f>'Food and Meals'!AD55</f>
        <v>069</v>
      </c>
      <c r="E342" s="46"/>
      <c r="H342">
        <f>'Food and Meals'!AG55</f>
        <v>110</v>
      </c>
      <c r="I342" t="str">
        <f>'Food and Meals'!AH55</f>
        <v>AUD</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35">
      <c r="A343" t="str">
        <f>'Food and Meals'!AA56</f>
        <v>Budget</v>
      </c>
      <c r="B343" t="str">
        <f>'Food and Meals'!AB56</f>
        <v>7016-000000</v>
      </c>
      <c r="C343">
        <f>'Food and Meals'!AC56</f>
        <v>919</v>
      </c>
      <c r="D343" s="46" t="str">
        <f>'Food and Meals'!AD56</f>
        <v>069</v>
      </c>
      <c r="E343" s="46"/>
      <c r="H343">
        <f>'Food and Meals'!AG56</f>
        <v>110</v>
      </c>
      <c r="I343" t="str">
        <f>'Food and Meals'!AH56</f>
        <v>AUD</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35">
      <c r="A344" t="str">
        <f>'Food and Meals'!AA60</f>
        <v>Budget</v>
      </c>
      <c r="B344" t="str">
        <f>'Food and Meals'!AB60</f>
        <v>7078-000000</v>
      </c>
      <c r="C344">
        <f>'Food and Meals'!AC60</f>
        <v>920</v>
      </c>
      <c r="D344" s="46" t="str">
        <f>'Food and Meals'!AD60</f>
        <v>069</v>
      </c>
      <c r="E344" s="46"/>
      <c r="H344">
        <f>'Food and Meals'!AG60</f>
        <v>110</v>
      </c>
      <c r="I344" t="str">
        <f>'Food and Meals'!AH60</f>
        <v>AUD</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35">
      <c r="A345" t="str">
        <f>'Food and Meals'!AA61</f>
        <v>Budget</v>
      </c>
      <c r="B345" t="str">
        <f>'Food and Meals'!AB61</f>
        <v>7016-000000</v>
      </c>
      <c r="C345">
        <f>'Food and Meals'!AC61</f>
        <v>920</v>
      </c>
      <c r="D345" s="46" t="str">
        <f>'Food and Meals'!AD61</f>
        <v>069</v>
      </c>
      <c r="E345" s="46"/>
      <c r="H345">
        <f>'Food and Meals'!AG61</f>
        <v>110</v>
      </c>
      <c r="I345" t="str">
        <f>'Food and Meals'!AH61</f>
        <v>AUD</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35">
      <c r="A346" t="str">
        <f>'Food and Meals'!AA65</f>
        <v>Budget</v>
      </c>
      <c r="B346" t="str">
        <f>'Food and Meals'!AB65</f>
        <v>7078-000000</v>
      </c>
      <c r="C346">
        <f>'Food and Meals'!AC65</f>
        <v>921</v>
      </c>
      <c r="D346" s="46" t="str">
        <f>'Food and Meals'!AD65</f>
        <v>069</v>
      </c>
      <c r="E346" s="46"/>
      <c r="H346">
        <f>'Food and Meals'!AG65</f>
        <v>110</v>
      </c>
      <c r="I346" t="str">
        <f>'Food and Meals'!AH65</f>
        <v>AUD</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35">
      <c r="A347" t="str">
        <f>'Food and Meals'!AA66</f>
        <v>Budget</v>
      </c>
      <c r="B347" t="str">
        <f>'Food and Meals'!AB66</f>
        <v>7016-000000</v>
      </c>
      <c r="C347">
        <f>'Food and Meals'!AC66</f>
        <v>921</v>
      </c>
      <c r="D347" s="46" t="str">
        <f>'Food and Meals'!AD66</f>
        <v>069</v>
      </c>
      <c r="E347" s="46"/>
      <c r="H347">
        <f>'Food and Meals'!AG66</f>
        <v>110</v>
      </c>
      <c r="I347" t="str">
        <f>'Food and Meals'!AH66</f>
        <v>AUD</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35">
      <c r="A348" t="str">
        <f>'Food and Meals'!AA70</f>
        <v>Budget</v>
      </c>
      <c r="B348" t="str">
        <f>'Food and Meals'!AB70</f>
        <v>7078-000000</v>
      </c>
      <c r="C348">
        <f>'Food and Meals'!AC70</f>
        <v>922</v>
      </c>
      <c r="D348" s="46" t="str">
        <f>'Food and Meals'!AD70</f>
        <v>069</v>
      </c>
      <c r="E348" s="46"/>
      <c r="H348">
        <f>'Food and Meals'!AG70</f>
        <v>110</v>
      </c>
      <c r="I348" t="str">
        <f>'Food and Meals'!AH70</f>
        <v>AUD</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35">
      <c r="A349" t="str">
        <f>'Food and Meals'!AA71</f>
        <v>Budget</v>
      </c>
      <c r="B349" t="str">
        <f>'Food and Meals'!AB71</f>
        <v>7016-000000</v>
      </c>
      <c r="C349">
        <f>'Food and Meals'!AC71</f>
        <v>922</v>
      </c>
      <c r="D349" s="46" t="str">
        <f>'Food and Meals'!AD71</f>
        <v>069</v>
      </c>
      <c r="E349" s="46"/>
      <c r="H349">
        <f>'Food and Meals'!AG71</f>
        <v>110</v>
      </c>
      <c r="I349" t="str">
        <f>'Food and Meals'!AH71</f>
        <v>AUD</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4000</v>
      </c>
      <c r="R349" s="47">
        <f>'Food and Meals'!AQ71</f>
        <v>0</v>
      </c>
      <c r="S349" s="47">
        <f>'Food and Meals'!AR71</f>
        <v>0</v>
      </c>
      <c r="T349" s="47">
        <f>'Food and Meals'!AS71</f>
        <v>0</v>
      </c>
      <c r="U349" s="47">
        <f>'Food and Meals'!AT71</f>
        <v>4000</v>
      </c>
      <c r="V349" s="47">
        <f t="shared" si="4"/>
        <v>8000</v>
      </c>
    </row>
    <row r="350" spans="1:22" x14ac:dyDescent="0.35">
      <c r="A350" t="str">
        <f>Travel!AA10</f>
        <v>Budget</v>
      </c>
      <c r="B350" t="str">
        <f>Travel!AB10</f>
        <v>7056-000000</v>
      </c>
      <c r="C350">
        <f>Travel!AC10</f>
        <v>951</v>
      </c>
      <c r="D350" s="46" t="str">
        <f>Travel!AD10</f>
        <v>069</v>
      </c>
      <c r="E350" s="46"/>
      <c r="H350">
        <f>Travel!AG10</f>
        <v>110</v>
      </c>
      <c r="I350" t="str">
        <f>Travel!AH10</f>
        <v>AUD</v>
      </c>
      <c r="J350" s="47">
        <f>Travel!AI10</f>
        <v>0</v>
      </c>
      <c r="K350" s="47">
        <f>Travel!AJ10</f>
        <v>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0</v>
      </c>
    </row>
    <row r="351" spans="1:22" x14ac:dyDescent="0.35">
      <c r="A351" t="str">
        <f>Travel!AA11</f>
        <v>Budget</v>
      </c>
      <c r="B351" t="str">
        <f>Travel!AB11</f>
        <v>7060-000000</v>
      </c>
      <c r="C351">
        <f>Travel!AC11</f>
        <v>951</v>
      </c>
      <c r="D351" s="46" t="str">
        <f>Travel!AD11</f>
        <v>069</v>
      </c>
      <c r="E351" s="46"/>
      <c r="H351">
        <f>Travel!AG11</f>
        <v>110</v>
      </c>
      <c r="I351" t="str">
        <f>Travel!AH11</f>
        <v>AUD</v>
      </c>
      <c r="J351" s="47">
        <f>Travel!AI11</f>
        <v>0</v>
      </c>
      <c r="K351" s="47">
        <f>Travel!AJ11</f>
        <v>0</v>
      </c>
      <c r="L351" s="47">
        <f>Travel!AK11</f>
        <v>0</v>
      </c>
      <c r="M351" s="47">
        <f>Travel!AL11</f>
        <v>0</v>
      </c>
      <c r="N351" s="47">
        <f>Travel!AM11</f>
        <v>0</v>
      </c>
      <c r="O351" s="47">
        <f>Travel!AN11</f>
        <v>0</v>
      </c>
      <c r="P351" s="47">
        <f>Travel!AO11</f>
        <v>0</v>
      </c>
      <c r="Q351" s="47">
        <f>Travel!AP11</f>
        <v>700</v>
      </c>
      <c r="R351" s="47">
        <f>Travel!AQ11</f>
        <v>1100</v>
      </c>
      <c r="S351" s="47">
        <f>Travel!AR11</f>
        <v>0</v>
      </c>
      <c r="T351" s="47">
        <f>Travel!AS11</f>
        <v>0</v>
      </c>
      <c r="U351" s="47">
        <f>Travel!AT11</f>
        <v>0</v>
      </c>
      <c r="V351" s="47">
        <f t="shared" si="4"/>
        <v>1800</v>
      </c>
    </row>
    <row r="352" spans="1:22" x14ac:dyDescent="0.35">
      <c r="A352" t="str">
        <f>Travel!AA12</f>
        <v>Budget</v>
      </c>
      <c r="B352" t="str">
        <f>Travel!AB12</f>
        <v>7062-000000</v>
      </c>
      <c r="C352">
        <f>Travel!AC12</f>
        <v>951</v>
      </c>
      <c r="D352" s="46" t="str">
        <f>Travel!AD12</f>
        <v>069</v>
      </c>
      <c r="E352" s="46"/>
      <c r="H352">
        <f>Travel!AG12</f>
        <v>110</v>
      </c>
      <c r="I352" t="str">
        <f>Travel!AH12</f>
        <v>AUD</v>
      </c>
      <c r="J352" s="47">
        <f>Travel!AI12</f>
        <v>69</v>
      </c>
      <c r="K352" s="47">
        <f>Travel!AJ12</f>
        <v>69</v>
      </c>
      <c r="L352" s="47">
        <f>Travel!AK12</f>
        <v>69</v>
      </c>
      <c r="M352" s="47">
        <f>Travel!AL12</f>
        <v>69</v>
      </c>
      <c r="N352" s="47">
        <f>Travel!AM12</f>
        <v>69</v>
      </c>
      <c r="O352" s="47">
        <f>Travel!AN12</f>
        <v>69</v>
      </c>
      <c r="P352" s="47">
        <f>Travel!AO12</f>
        <v>69</v>
      </c>
      <c r="Q352" s="47">
        <f>Travel!AP12</f>
        <v>69</v>
      </c>
      <c r="R352" s="47">
        <f>Travel!AQ12</f>
        <v>69</v>
      </c>
      <c r="S352" s="47">
        <f>Travel!AR12</f>
        <v>69</v>
      </c>
      <c r="T352" s="47">
        <f>Travel!AS12</f>
        <v>69</v>
      </c>
      <c r="U352" s="47">
        <f>Travel!AT12</f>
        <v>69</v>
      </c>
      <c r="V352" s="47">
        <f t="shared" si="4"/>
        <v>828</v>
      </c>
    </row>
    <row r="353" spans="1:22" x14ac:dyDescent="0.35">
      <c r="A353" t="str">
        <f>Travel!AA13</f>
        <v>Budget</v>
      </c>
      <c r="B353" t="str">
        <f>Travel!AB13</f>
        <v>7064-000000</v>
      </c>
      <c r="C353">
        <f>Travel!AC13</f>
        <v>951</v>
      </c>
      <c r="D353" s="46" t="str">
        <f>Travel!AD13</f>
        <v>069</v>
      </c>
      <c r="E353" s="46"/>
      <c r="H353">
        <f>Travel!AG13</f>
        <v>110</v>
      </c>
      <c r="I353" t="str">
        <f>Travel!AH13</f>
        <v>AUD</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35">
      <c r="A354" t="str">
        <f>Travel!AA14</f>
        <v>Budget</v>
      </c>
      <c r="B354" t="str">
        <f>Travel!AB14</f>
        <v>7066-000000</v>
      </c>
      <c r="C354">
        <f>Travel!AC14</f>
        <v>951</v>
      </c>
      <c r="D354" s="46" t="str">
        <f>Travel!AD14</f>
        <v>069</v>
      </c>
      <c r="E354" s="46"/>
      <c r="H354">
        <f>Travel!AG14</f>
        <v>110</v>
      </c>
      <c r="I354" t="str">
        <f>Travel!AH14</f>
        <v>AUD</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35">
      <c r="A355" t="str">
        <f>Travel!AA15</f>
        <v>Budget</v>
      </c>
      <c r="B355" t="str">
        <f>Travel!AB15</f>
        <v>7068-000000</v>
      </c>
      <c r="C355">
        <f>Travel!AC15</f>
        <v>951</v>
      </c>
      <c r="D355" s="46" t="str">
        <f>Travel!AD15</f>
        <v>069</v>
      </c>
      <c r="E355" s="46"/>
      <c r="H355">
        <f>Travel!AG15</f>
        <v>110</v>
      </c>
      <c r="I355" t="str">
        <f>Travel!AH15</f>
        <v>AUD</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35">
      <c r="A356" t="str">
        <f>Travel!AA16</f>
        <v>Budget</v>
      </c>
      <c r="B356" t="str">
        <f>Travel!AB16</f>
        <v>7072-000000</v>
      </c>
      <c r="C356">
        <f>Travel!AC16</f>
        <v>951</v>
      </c>
      <c r="D356" s="46" t="str">
        <f>Travel!AD16</f>
        <v>069</v>
      </c>
      <c r="E356" s="46"/>
      <c r="H356">
        <f>Travel!AG16</f>
        <v>110</v>
      </c>
      <c r="I356" t="str">
        <f>Travel!AH16</f>
        <v>AUD</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35">
      <c r="A357" t="str">
        <f>Travel!AA20</f>
        <v>Budget</v>
      </c>
      <c r="B357" t="str">
        <f>Travel!AB20</f>
        <v>7056-000000</v>
      </c>
      <c r="C357">
        <f>Travel!AC20</f>
        <v>952</v>
      </c>
      <c r="D357" s="46" t="str">
        <f>Travel!AD20</f>
        <v>069</v>
      </c>
      <c r="E357" s="46"/>
      <c r="H357">
        <f>Travel!AG20</f>
        <v>110</v>
      </c>
      <c r="I357" t="str">
        <f>Travel!AH20</f>
        <v>AUD</v>
      </c>
      <c r="J357" s="47">
        <f>Travel!AI20</f>
        <v>0</v>
      </c>
      <c r="K357" s="47">
        <f>Travel!AJ20</f>
        <v>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0</v>
      </c>
    </row>
    <row r="358" spans="1:22" x14ac:dyDescent="0.35">
      <c r="A358" t="str">
        <f>Travel!AA21</f>
        <v>Budget</v>
      </c>
      <c r="B358" t="str">
        <f>Travel!AB21</f>
        <v>7060-000000</v>
      </c>
      <c r="C358">
        <f>Travel!AC21</f>
        <v>952</v>
      </c>
      <c r="D358" s="46" t="str">
        <f>Travel!AD21</f>
        <v>069</v>
      </c>
      <c r="E358" s="46"/>
      <c r="H358">
        <f>Travel!AG21</f>
        <v>110</v>
      </c>
      <c r="I358" t="str">
        <f>Travel!AH21</f>
        <v>AUD</v>
      </c>
      <c r="J358" s="47">
        <f>Travel!AI21</f>
        <v>0</v>
      </c>
      <c r="K358" s="47">
        <f>Travel!AJ21</f>
        <v>0</v>
      </c>
      <c r="L358" s="47">
        <f>Travel!AK21</f>
        <v>0</v>
      </c>
      <c r="M358" s="47">
        <f>Travel!AL21</f>
        <v>0</v>
      </c>
      <c r="N358" s="47">
        <f>Travel!AM21</f>
        <v>0</v>
      </c>
      <c r="O358" s="47">
        <f>Travel!AN21</f>
        <v>0</v>
      </c>
      <c r="P358" s="47">
        <f>Travel!AO21</f>
        <v>0</v>
      </c>
      <c r="Q358" s="47">
        <f>Travel!AP21</f>
        <v>0</v>
      </c>
      <c r="R358" s="47">
        <f>Travel!AQ21</f>
        <v>1100</v>
      </c>
      <c r="S358" s="47">
        <f>Travel!AR21</f>
        <v>0</v>
      </c>
      <c r="T358" s="47">
        <f>Travel!AS21</f>
        <v>0</v>
      </c>
      <c r="U358" s="47">
        <f>Travel!AT21</f>
        <v>0</v>
      </c>
      <c r="V358" s="47">
        <f t="shared" si="4"/>
        <v>1100</v>
      </c>
    </row>
    <row r="359" spans="1:22" x14ac:dyDescent="0.35">
      <c r="A359" t="str">
        <f>Travel!AA22</f>
        <v>Budget</v>
      </c>
      <c r="B359" t="str">
        <f>Travel!AB22</f>
        <v>7062-000000</v>
      </c>
      <c r="C359">
        <f>Travel!AC22</f>
        <v>952</v>
      </c>
      <c r="D359" s="46" t="str">
        <f>Travel!AD22</f>
        <v>069</v>
      </c>
      <c r="E359" s="46"/>
      <c r="H359">
        <f>Travel!AG22</f>
        <v>110</v>
      </c>
      <c r="I359" t="str">
        <f>Travel!AH22</f>
        <v>AUD</v>
      </c>
      <c r="J359" s="47">
        <f>Travel!AI22</f>
        <v>69</v>
      </c>
      <c r="K359" s="47">
        <f>Travel!AJ22</f>
        <v>69</v>
      </c>
      <c r="L359" s="47">
        <f>Travel!AK22</f>
        <v>69</v>
      </c>
      <c r="M359" s="47">
        <f>Travel!AL22</f>
        <v>69</v>
      </c>
      <c r="N359" s="47">
        <f>Travel!AM22</f>
        <v>69</v>
      </c>
      <c r="O359" s="47">
        <f>Travel!AN22</f>
        <v>69</v>
      </c>
      <c r="P359" s="47">
        <f>Travel!AO22</f>
        <v>69</v>
      </c>
      <c r="Q359" s="47">
        <f>Travel!AP22</f>
        <v>69</v>
      </c>
      <c r="R359" s="47">
        <f>Travel!AQ22</f>
        <v>69</v>
      </c>
      <c r="S359" s="47">
        <f>Travel!AR22</f>
        <v>69</v>
      </c>
      <c r="T359" s="47">
        <f>Travel!AS22</f>
        <v>69</v>
      </c>
      <c r="U359" s="47">
        <f>Travel!AT22</f>
        <v>69</v>
      </c>
      <c r="V359" s="47">
        <f t="shared" si="4"/>
        <v>828</v>
      </c>
    </row>
    <row r="360" spans="1:22" x14ac:dyDescent="0.35">
      <c r="A360" t="str">
        <f>Travel!AA23</f>
        <v>Budget</v>
      </c>
      <c r="B360" t="str">
        <f>Travel!AB23</f>
        <v>7064-000000</v>
      </c>
      <c r="C360">
        <f>Travel!AC23</f>
        <v>952</v>
      </c>
      <c r="D360" s="46" t="str">
        <f>Travel!AD23</f>
        <v>069</v>
      </c>
      <c r="E360" s="46"/>
      <c r="H360">
        <f>Travel!AG23</f>
        <v>110</v>
      </c>
      <c r="I360" t="str">
        <f>Travel!AH23</f>
        <v>AUD</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35">
      <c r="A361" t="str">
        <f>Travel!AA24</f>
        <v>Budget</v>
      </c>
      <c r="B361" t="str">
        <f>Travel!AB24</f>
        <v>7066-000000</v>
      </c>
      <c r="C361">
        <f>Travel!AC24</f>
        <v>952</v>
      </c>
      <c r="D361" s="46" t="str">
        <f>Travel!AD24</f>
        <v>069</v>
      </c>
      <c r="E361" s="46"/>
      <c r="H361">
        <f>Travel!AG24</f>
        <v>110</v>
      </c>
      <c r="I361" t="str">
        <f>Travel!AH24</f>
        <v>AUD</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35">
      <c r="A362" t="str">
        <f>Travel!AA25</f>
        <v>Budget</v>
      </c>
      <c r="B362" t="str">
        <f>Travel!AB25</f>
        <v>7068-000000</v>
      </c>
      <c r="C362">
        <f>Travel!AC25</f>
        <v>952</v>
      </c>
      <c r="D362" s="46" t="str">
        <f>Travel!AD25</f>
        <v>069</v>
      </c>
      <c r="E362" s="46"/>
      <c r="H362">
        <f>Travel!AG25</f>
        <v>110</v>
      </c>
      <c r="I362" t="str">
        <f>Travel!AH25</f>
        <v>AUD</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35">
      <c r="A363" t="str">
        <f>Travel!AA26</f>
        <v>Budget</v>
      </c>
      <c r="B363" t="str">
        <f>Travel!AB26</f>
        <v>7072-000000</v>
      </c>
      <c r="C363">
        <f>Travel!AC26</f>
        <v>952</v>
      </c>
      <c r="D363" s="46" t="str">
        <f>Travel!AD26</f>
        <v>069</v>
      </c>
      <c r="E363" s="46"/>
      <c r="H363">
        <f>Travel!AG26</f>
        <v>110</v>
      </c>
      <c r="I363" t="str">
        <f>Travel!AH26</f>
        <v>AUD</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35">
      <c r="A364" t="str">
        <f>Travel!AA30</f>
        <v>Budget</v>
      </c>
      <c r="B364" t="str">
        <f>Travel!AB30</f>
        <v>7056-000000</v>
      </c>
      <c r="C364">
        <f>Travel!AC30</f>
        <v>953</v>
      </c>
      <c r="D364" s="46" t="str">
        <f>Travel!AD30</f>
        <v>069</v>
      </c>
      <c r="E364" s="46"/>
      <c r="H364">
        <f>Travel!AG30</f>
        <v>110</v>
      </c>
      <c r="I364" t="str">
        <f>Travel!AH30</f>
        <v>AUD</v>
      </c>
      <c r="J364" s="47">
        <f>Travel!AI30</f>
        <v>0</v>
      </c>
      <c r="K364" s="47">
        <f>Travel!AJ30</f>
        <v>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0</v>
      </c>
    </row>
    <row r="365" spans="1:22" x14ac:dyDescent="0.35">
      <c r="A365" t="str">
        <f>Travel!AA31</f>
        <v>Budget</v>
      </c>
      <c r="B365" t="str">
        <f>Travel!AB31</f>
        <v>7060-000000</v>
      </c>
      <c r="C365">
        <f>Travel!AC31</f>
        <v>953</v>
      </c>
      <c r="D365" s="46" t="str">
        <f>Travel!AD31</f>
        <v>069</v>
      </c>
      <c r="E365" s="46"/>
      <c r="H365">
        <f>Travel!AG31</f>
        <v>110</v>
      </c>
      <c r="I365" t="str">
        <f>Travel!AH31</f>
        <v>AUD</v>
      </c>
      <c r="J365" s="47">
        <f>Travel!AI31</f>
        <v>0</v>
      </c>
      <c r="K365" s="47">
        <f>Travel!AJ31</f>
        <v>0</v>
      </c>
      <c r="L365" s="47">
        <f>Travel!AK31</f>
        <v>0</v>
      </c>
      <c r="M365" s="47">
        <f>Travel!AL31</f>
        <v>0</v>
      </c>
      <c r="N365" s="47">
        <f>Travel!AM31</f>
        <v>0</v>
      </c>
      <c r="O365" s="47">
        <f>Travel!AN31</f>
        <v>0</v>
      </c>
      <c r="P365" s="47">
        <f>Travel!AO31</f>
        <v>0</v>
      </c>
      <c r="Q365" s="47">
        <f>Travel!AP31</f>
        <v>0</v>
      </c>
      <c r="R365" s="47">
        <f>Travel!AQ31</f>
        <v>1100</v>
      </c>
      <c r="S365" s="47">
        <f>Travel!AR31</f>
        <v>0</v>
      </c>
      <c r="T365" s="47">
        <f>Travel!AS31</f>
        <v>0</v>
      </c>
      <c r="U365" s="47">
        <f>Travel!AT31</f>
        <v>0</v>
      </c>
      <c r="V365" s="47">
        <f t="shared" si="4"/>
        <v>1100</v>
      </c>
    </row>
    <row r="366" spans="1:22" x14ac:dyDescent="0.35">
      <c r="A366" t="str">
        <f>Travel!AA32</f>
        <v>Budget</v>
      </c>
      <c r="B366" t="str">
        <f>Travel!AB32</f>
        <v>7062-000000</v>
      </c>
      <c r="C366">
        <f>Travel!AC32</f>
        <v>953</v>
      </c>
      <c r="D366" s="46" t="str">
        <f>Travel!AD32</f>
        <v>069</v>
      </c>
      <c r="E366" s="46"/>
      <c r="H366">
        <f>Travel!AG32</f>
        <v>110</v>
      </c>
      <c r="I366" t="str">
        <f>Travel!AH32</f>
        <v>AUD</v>
      </c>
      <c r="J366" s="47">
        <f>Travel!AI32</f>
        <v>69</v>
      </c>
      <c r="K366" s="47">
        <f>Travel!AJ32</f>
        <v>70</v>
      </c>
      <c r="L366" s="47">
        <f>Travel!AK32</f>
        <v>69</v>
      </c>
      <c r="M366" s="47">
        <f>Travel!AL32</f>
        <v>69</v>
      </c>
      <c r="N366" s="47">
        <f>Travel!AM32</f>
        <v>69</v>
      </c>
      <c r="O366" s="47">
        <f>Travel!AN32</f>
        <v>69</v>
      </c>
      <c r="P366" s="47">
        <f>Travel!AO32</f>
        <v>69</v>
      </c>
      <c r="Q366" s="47">
        <f>Travel!AP32</f>
        <v>69</v>
      </c>
      <c r="R366" s="47">
        <f>Travel!AQ32</f>
        <v>69</v>
      </c>
      <c r="S366" s="47">
        <f>Travel!AR32</f>
        <v>69</v>
      </c>
      <c r="T366" s="47">
        <f>Travel!AS32</f>
        <v>69</v>
      </c>
      <c r="U366" s="47">
        <f>Travel!AT32</f>
        <v>69</v>
      </c>
      <c r="V366" s="47">
        <f t="shared" si="4"/>
        <v>829</v>
      </c>
    </row>
    <row r="367" spans="1:22" x14ac:dyDescent="0.35">
      <c r="A367" t="str">
        <f>Travel!AA33</f>
        <v>Budget</v>
      </c>
      <c r="B367" t="str">
        <f>Travel!AB33</f>
        <v>7064-000000</v>
      </c>
      <c r="C367">
        <f>Travel!AC33</f>
        <v>953</v>
      </c>
      <c r="D367" s="46" t="str">
        <f>Travel!AD33</f>
        <v>069</v>
      </c>
      <c r="E367" s="46"/>
      <c r="H367">
        <f>Travel!AG33</f>
        <v>110</v>
      </c>
      <c r="I367" t="str">
        <f>Travel!AH33</f>
        <v>AUD</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35">
      <c r="A368" t="str">
        <f>Travel!AA34</f>
        <v>Budget</v>
      </c>
      <c r="B368" t="str">
        <f>Travel!AB34</f>
        <v>7066-000000</v>
      </c>
      <c r="C368">
        <f>Travel!AC34</f>
        <v>953</v>
      </c>
      <c r="D368" s="46" t="str">
        <f>Travel!AD34</f>
        <v>069</v>
      </c>
      <c r="E368" s="46"/>
      <c r="H368">
        <f>Travel!AG34</f>
        <v>110</v>
      </c>
      <c r="I368" t="str">
        <f>Travel!AH34</f>
        <v>AUD</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35">
      <c r="A369" t="str">
        <f>Travel!AA35</f>
        <v>Budget</v>
      </c>
      <c r="B369" t="str">
        <f>Travel!AB35</f>
        <v>7068-000000</v>
      </c>
      <c r="C369">
        <f>Travel!AC35</f>
        <v>953</v>
      </c>
      <c r="D369" s="46" t="str">
        <f>Travel!AD35</f>
        <v>069</v>
      </c>
      <c r="E369" s="46"/>
      <c r="H369">
        <f>Travel!AG35</f>
        <v>110</v>
      </c>
      <c r="I369" t="str">
        <f>Travel!AH35</f>
        <v>AUD</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35">
      <c r="A370" t="str">
        <f>Travel!AA36</f>
        <v>Budget</v>
      </c>
      <c r="B370" t="str">
        <f>Travel!AB36</f>
        <v>7072-000000</v>
      </c>
      <c r="C370">
        <f>Travel!AC36</f>
        <v>953</v>
      </c>
      <c r="D370" s="46" t="str">
        <f>Travel!AD36</f>
        <v>069</v>
      </c>
      <c r="E370" s="46"/>
      <c r="H370">
        <f>Travel!AG36</f>
        <v>110</v>
      </c>
      <c r="I370" t="str">
        <f>Travel!AH36</f>
        <v>AUD</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35">
      <c r="A371" t="str">
        <f>Travel!AA40</f>
        <v>Budget</v>
      </c>
      <c r="B371" t="str">
        <f>Travel!AB40</f>
        <v>7060-000000</v>
      </c>
      <c r="C371">
        <f>Travel!AC40</f>
        <v>954</v>
      </c>
      <c r="D371" s="46" t="str">
        <f>Travel!AD40</f>
        <v>069</v>
      </c>
      <c r="E371" s="46"/>
      <c r="H371">
        <f>Travel!AG40</f>
        <v>110</v>
      </c>
      <c r="I371" t="str">
        <f>Travel!AH40</f>
        <v>AUD</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35">
      <c r="A372" t="str">
        <f>Travel!AA41</f>
        <v>Budget</v>
      </c>
      <c r="B372" t="str">
        <f>Travel!AB41</f>
        <v>7062-000000</v>
      </c>
      <c r="C372">
        <f>Travel!AC41</f>
        <v>954</v>
      </c>
      <c r="D372" s="46" t="str">
        <f>Travel!AD41</f>
        <v>069</v>
      </c>
      <c r="E372" s="46"/>
      <c r="H372">
        <f>Travel!AG41</f>
        <v>110</v>
      </c>
      <c r="I372" t="str">
        <f>Travel!AH41</f>
        <v>AUD</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35">
      <c r="A373" t="str">
        <f>Travel!AA42</f>
        <v>Budget</v>
      </c>
      <c r="B373" t="str">
        <f>Travel!AB42</f>
        <v>7064-000000</v>
      </c>
      <c r="C373">
        <f>Travel!AC42</f>
        <v>954</v>
      </c>
      <c r="D373" s="46" t="str">
        <f>Travel!AD42</f>
        <v>069</v>
      </c>
      <c r="E373" s="46"/>
      <c r="H373">
        <f>Travel!AG42</f>
        <v>110</v>
      </c>
      <c r="I373" t="str">
        <f>Travel!AH42</f>
        <v>AUD</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35">
      <c r="A374" t="str">
        <f>Travel!AA43</f>
        <v>Budget</v>
      </c>
      <c r="B374" t="str">
        <f>Travel!AB43</f>
        <v>7066-000000</v>
      </c>
      <c r="C374">
        <f>Travel!AC43</f>
        <v>954</v>
      </c>
      <c r="D374" s="46" t="str">
        <f>Travel!AD43</f>
        <v>069</v>
      </c>
      <c r="E374" s="46"/>
      <c r="H374">
        <f>Travel!AG43</f>
        <v>110</v>
      </c>
      <c r="I374" t="str">
        <f>Travel!AH43</f>
        <v>AUD</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35">
      <c r="A375" t="str">
        <f>Travel!AA44</f>
        <v>Budget</v>
      </c>
      <c r="B375" t="str">
        <f>Travel!AB44</f>
        <v>7068-000000</v>
      </c>
      <c r="C375">
        <f>Travel!AC44</f>
        <v>954</v>
      </c>
      <c r="D375" s="46" t="str">
        <f>Travel!AD44</f>
        <v>069</v>
      </c>
      <c r="E375" s="46"/>
      <c r="H375">
        <f>Travel!AG44</f>
        <v>110</v>
      </c>
      <c r="I375" t="str">
        <f>Travel!AH44</f>
        <v>AUD</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35">
      <c r="A376" t="str">
        <f>Travel!AA45</f>
        <v>Budget</v>
      </c>
      <c r="B376" t="str">
        <f>Travel!AB45</f>
        <v>7072-000000</v>
      </c>
      <c r="C376">
        <f>Travel!AC45</f>
        <v>954</v>
      </c>
      <c r="D376" s="46" t="str">
        <f>Travel!AD45</f>
        <v>069</v>
      </c>
      <c r="E376" s="46"/>
      <c r="H376">
        <f>Travel!AG45</f>
        <v>110</v>
      </c>
      <c r="I376" t="str">
        <f>Travel!AH45</f>
        <v>AUD</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35">
      <c r="A377" t="str">
        <f>Travel!AA49</f>
        <v>Budget</v>
      </c>
      <c r="B377" t="str">
        <f>Travel!AB49</f>
        <v>7060-000000</v>
      </c>
      <c r="C377">
        <f>Travel!AC49</f>
        <v>955</v>
      </c>
      <c r="D377" s="46" t="str">
        <f>Travel!AD49</f>
        <v>069</v>
      </c>
      <c r="E377" s="46"/>
      <c r="H377">
        <f>Travel!AG49</f>
        <v>110</v>
      </c>
      <c r="I377" t="str">
        <f>Travel!AH49</f>
        <v>AUD</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35">
      <c r="A378" t="str">
        <f>Travel!AA50</f>
        <v>Budget</v>
      </c>
      <c r="B378" t="str">
        <f>Travel!AB50</f>
        <v>7062-000000</v>
      </c>
      <c r="C378">
        <f>Travel!AC50</f>
        <v>955</v>
      </c>
      <c r="D378" s="46" t="str">
        <f>Travel!AD50</f>
        <v>069</v>
      </c>
      <c r="E378" s="46"/>
      <c r="H378">
        <f>Travel!AG50</f>
        <v>110</v>
      </c>
      <c r="I378" t="str">
        <f>Travel!AH50</f>
        <v>AUD</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35">
      <c r="A379" t="str">
        <f>Travel!AA51</f>
        <v>Budget</v>
      </c>
      <c r="B379" t="str">
        <f>Travel!AB51</f>
        <v>7064-000000</v>
      </c>
      <c r="C379">
        <f>Travel!AC51</f>
        <v>955</v>
      </c>
      <c r="D379" s="46" t="str">
        <f>Travel!AD51</f>
        <v>069</v>
      </c>
      <c r="E379" s="46"/>
      <c r="H379">
        <f>Travel!AG51</f>
        <v>110</v>
      </c>
      <c r="I379" t="str">
        <f>Travel!AH51</f>
        <v>AUD</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35">
      <c r="A380" t="str">
        <f>Travel!AA52</f>
        <v>Budget</v>
      </c>
      <c r="B380" t="str">
        <f>Travel!AB52</f>
        <v>7066-000000</v>
      </c>
      <c r="C380">
        <f>Travel!AC52</f>
        <v>955</v>
      </c>
      <c r="D380" s="46" t="str">
        <f>Travel!AD52</f>
        <v>069</v>
      </c>
      <c r="E380" s="46"/>
      <c r="H380">
        <f>Travel!AG52</f>
        <v>110</v>
      </c>
      <c r="I380" t="str">
        <f>Travel!AH52</f>
        <v>AUD</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35">
      <c r="A381" t="str">
        <f>Travel!AA53</f>
        <v>Budget</v>
      </c>
      <c r="B381" t="str">
        <f>Travel!AB53</f>
        <v>7068-000000</v>
      </c>
      <c r="C381">
        <f>Travel!AC53</f>
        <v>955</v>
      </c>
      <c r="D381" s="46" t="str">
        <f>Travel!AD53</f>
        <v>069</v>
      </c>
      <c r="E381" s="46"/>
      <c r="H381">
        <f>Travel!AG53</f>
        <v>110</v>
      </c>
      <c r="I381" t="str">
        <f>Travel!AH53</f>
        <v>AUD</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35">
      <c r="A382" t="str">
        <f>Travel!AA54</f>
        <v>Budget</v>
      </c>
      <c r="B382" t="str">
        <f>Travel!AB54</f>
        <v>7072-000000</v>
      </c>
      <c r="C382">
        <f>Travel!AC54</f>
        <v>955</v>
      </c>
      <c r="D382" s="46" t="str">
        <f>Travel!AD54</f>
        <v>069</v>
      </c>
      <c r="E382" s="46"/>
      <c r="H382">
        <f>Travel!AG54</f>
        <v>110</v>
      </c>
      <c r="I382" t="str">
        <f>Travel!AH54</f>
        <v>AUD</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35">
      <c r="A383" t="str">
        <f>Travel!AA58</f>
        <v>Budget</v>
      </c>
      <c r="B383" t="str">
        <f>Travel!AB58</f>
        <v>7060-000000</v>
      </c>
      <c r="C383">
        <f>Travel!AC58</f>
        <v>956</v>
      </c>
      <c r="D383" s="46" t="str">
        <f>Travel!AD58</f>
        <v>069</v>
      </c>
      <c r="E383" s="46"/>
      <c r="H383">
        <f>Travel!AG58</f>
        <v>110</v>
      </c>
      <c r="I383" t="str">
        <f>Travel!AH58</f>
        <v>AUD</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35">
      <c r="A384" t="str">
        <f>Travel!AA59</f>
        <v>Budget</v>
      </c>
      <c r="B384" t="str">
        <f>Travel!AB59</f>
        <v>7062-000000</v>
      </c>
      <c r="C384">
        <f>Travel!AC59</f>
        <v>956</v>
      </c>
      <c r="D384" s="46" t="str">
        <f>Travel!AD59</f>
        <v>069</v>
      </c>
      <c r="E384" s="46"/>
      <c r="H384">
        <f>Travel!AG59</f>
        <v>110</v>
      </c>
      <c r="I384" t="str">
        <f>Travel!AH59</f>
        <v>AUD</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35">
      <c r="A385" t="str">
        <f>Travel!AA60</f>
        <v>Budget</v>
      </c>
      <c r="B385" t="str">
        <f>Travel!AB60</f>
        <v>7064-000000</v>
      </c>
      <c r="C385">
        <f>Travel!AC60</f>
        <v>956</v>
      </c>
      <c r="D385" s="46" t="str">
        <f>Travel!AD60</f>
        <v>069</v>
      </c>
      <c r="E385" s="46"/>
      <c r="H385">
        <f>Travel!AG60</f>
        <v>110</v>
      </c>
      <c r="I385" t="str">
        <f>Travel!AH60</f>
        <v>AUD</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35">
      <c r="A386" t="str">
        <f>Travel!AA61</f>
        <v>Budget</v>
      </c>
      <c r="B386" t="str">
        <f>Travel!AB61</f>
        <v>7066-000000</v>
      </c>
      <c r="C386">
        <f>Travel!AC61</f>
        <v>956</v>
      </c>
      <c r="D386" s="46" t="str">
        <f>Travel!AD61</f>
        <v>069</v>
      </c>
      <c r="E386" s="46"/>
      <c r="H386">
        <f>Travel!AG61</f>
        <v>110</v>
      </c>
      <c r="I386" t="str">
        <f>Travel!AH61</f>
        <v>AUD</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35">
      <c r="A387" t="str">
        <f>Travel!AA62</f>
        <v>Budget</v>
      </c>
      <c r="B387" t="str">
        <f>Travel!AB62</f>
        <v>7068-000000</v>
      </c>
      <c r="C387">
        <f>Travel!AC62</f>
        <v>956</v>
      </c>
      <c r="D387" s="46" t="str">
        <f>Travel!AD62</f>
        <v>069</v>
      </c>
      <c r="E387" s="46"/>
      <c r="H387">
        <f>Travel!AG62</f>
        <v>110</v>
      </c>
      <c r="I387" t="str">
        <f>Travel!AH62</f>
        <v>AUD</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35">
      <c r="A388" t="str">
        <f>Travel!AA63</f>
        <v>Budget</v>
      </c>
      <c r="B388" t="str">
        <f>Travel!AB63</f>
        <v>7072-000000</v>
      </c>
      <c r="C388">
        <f>Travel!AC63</f>
        <v>956</v>
      </c>
      <c r="D388" s="46" t="str">
        <f>Travel!AD63</f>
        <v>069</v>
      </c>
      <c r="E388" s="46"/>
      <c r="H388">
        <f>Travel!AG63</f>
        <v>110</v>
      </c>
      <c r="I388" t="str">
        <f>Travel!AH63</f>
        <v>AUD</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35">
      <c r="A389" t="str">
        <f>Travel!AA67</f>
        <v>Budget</v>
      </c>
      <c r="B389" t="str">
        <f>Travel!AB67</f>
        <v>7060-000000</v>
      </c>
      <c r="C389">
        <f>Travel!AC67</f>
        <v>957</v>
      </c>
      <c r="D389" s="46" t="str">
        <f>Travel!AD67</f>
        <v>069</v>
      </c>
      <c r="E389" s="46"/>
      <c r="H389">
        <f>Travel!AG67</f>
        <v>110</v>
      </c>
      <c r="I389" t="str">
        <f>Travel!AH67</f>
        <v>AUD</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35">
      <c r="A390" t="str">
        <f>Travel!AA68</f>
        <v>Budget</v>
      </c>
      <c r="B390" t="str">
        <f>Travel!AB68</f>
        <v>7062-000000</v>
      </c>
      <c r="C390">
        <f>Travel!AC68</f>
        <v>957</v>
      </c>
      <c r="D390" s="46" t="str">
        <f>Travel!AD68</f>
        <v>069</v>
      </c>
      <c r="E390" s="46"/>
      <c r="H390">
        <f>Travel!AG68</f>
        <v>110</v>
      </c>
      <c r="I390" t="str">
        <f>Travel!AH68</f>
        <v>AUD</v>
      </c>
      <c r="J390" s="47">
        <f>Travel!AI68</f>
        <v>0</v>
      </c>
      <c r="K390" s="47">
        <f>Travel!AJ68</f>
        <v>0</v>
      </c>
      <c r="L390" s="47">
        <f>Travel!AK68</f>
        <v>0</v>
      </c>
      <c r="M390" s="47">
        <f>Travel!AL68</f>
        <v>0</v>
      </c>
      <c r="N390" s="47">
        <f>Travel!AM68</f>
        <v>0</v>
      </c>
      <c r="O390" s="47">
        <f>Travel!AN68</f>
        <v>0</v>
      </c>
      <c r="P390" s="47">
        <f>Travel!AO68</f>
        <v>0</v>
      </c>
      <c r="Q390" s="47">
        <f>Travel!AP68</f>
        <v>250</v>
      </c>
      <c r="R390" s="47">
        <f>Travel!AQ68</f>
        <v>0</v>
      </c>
      <c r="S390" s="47">
        <f>Travel!AR68</f>
        <v>0</v>
      </c>
      <c r="T390" s="47">
        <f>Travel!AS68</f>
        <v>0</v>
      </c>
      <c r="U390" s="47">
        <f>Travel!AT68</f>
        <v>250</v>
      </c>
      <c r="V390" s="47">
        <f t="shared" si="5"/>
        <v>500</v>
      </c>
    </row>
    <row r="391" spans="1:22" x14ac:dyDescent="0.35">
      <c r="A391" t="str">
        <f>Travel!AA69</f>
        <v>Budget</v>
      </c>
      <c r="B391" t="str">
        <f>Travel!AB69</f>
        <v>7064-000000</v>
      </c>
      <c r="C391">
        <f>Travel!AC69</f>
        <v>957</v>
      </c>
      <c r="D391" s="46" t="str">
        <f>Travel!AD69</f>
        <v>069</v>
      </c>
      <c r="E391" s="46"/>
      <c r="H391">
        <f>Travel!AG69</f>
        <v>110</v>
      </c>
      <c r="I391" t="str">
        <f>Travel!AH69</f>
        <v>AUD</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35">
      <c r="A392" t="str">
        <f>Travel!AA70</f>
        <v>Budget</v>
      </c>
      <c r="B392" t="str">
        <f>Travel!AB70</f>
        <v>7066-000000</v>
      </c>
      <c r="C392">
        <f>Travel!AC70</f>
        <v>957</v>
      </c>
      <c r="D392" s="46" t="str">
        <f>Travel!AD70</f>
        <v>069</v>
      </c>
      <c r="E392" s="46"/>
      <c r="H392">
        <f>Travel!AG70</f>
        <v>110</v>
      </c>
      <c r="I392" t="str">
        <f>Travel!AH70</f>
        <v>AUD</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35">
      <c r="A393" t="str">
        <f>Travel!AA71</f>
        <v>Budget</v>
      </c>
      <c r="B393" t="str">
        <f>Travel!AB71</f>
        <v>7068-000000</v>
      </c>
      <c r="C393">
        <f>Travel!AC71</f>
        <v>957</v>
      </c>
      <c r="D393" s="46" t="str">
        <f>Travel!AD71</f>
        <v>069</v>
      </c>
      <c r="E393" s="46"/>
      <c r="H393">
        <f>Travel!AG71</f>
        <v>110</v>
      </c>
      <c r="I393" t="str">
        <f>Travel!AH71</f>
        <v>AUD</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35">
      <c r="A394" t="str">
        <f>Travel!AA72</f>
        <v>Budget</v>
      </c>
      <c r="B394" t="str">
        <f>Travel!AB72</f>
        <v>7072-000000</v>
      </c>
      <c r="C394">
        <f>Travel!AC72</f>
        <v>957</v>
      </c>
      <c r="D394" s="46" t="str">
        <f>Travel!AD72</f>
        <v>069</v>
      </c>
      <c r="E394" s="46"/>
      <c r="H394">
        <f>Travel!AG72</f>
        <v>110</v>
      </c>
      <c r="I394" t="str">
        <f>Travel!AH72</f>
        <v>AUD</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35">
      <c r="A395" t="str">
        <f>Travel!AA76</f>
        <v>Budget</v>
      </c>
      <c r="B395" t="str">
        <f>Travel!AB76</f>
        <v>7060-000000</v>
      </c>
      <c r="C395">
        <f>Travel!AC76</f>
        <v>958</v>
      </c>
      <c r="D395" s="46" t="str">
        <f>Travel!AD76</f>
        <v>069</v>
      </c>
      <c r="E395" s="46"/>
      <c r="H395">
        <f>Travel!AG76</f>
        <v>110</v>
      </c>
      <c r="I395" t="str">
        <f>Travel!AH76</f>
        <v>AUD</v>
      </c>
      <c r="J395" s="47">
        <f>Travel!AI76</f>
        <v>0</v>
      </c>
      <c r="K395" s="47">
        <f>Travel!AJ76</f>
        <v>0</v>
      </c>
      <c r="L395" s="47">
        <f>Travel!AK76</f>
        <v>0</v>
      </c>
      <c r="M395" s="47">
        <f>Travel!AL76</f>
        <v>0</v>
      </c>
      <c r="N395" s="47">
        <f>Travel!AM76</f>
        <v>0</v>
      </c>
      <c r="O395" s="47">
        <f>Travel!AN76</f>
        <v>0</v>
      </c>
      <c r="P395" s="47">
        <f>Travel!AO76</f>
        <v>0</v>
      </c>
      <c r="Q395" s="47">
        <f>Travel!AP76</f>
        <v>3000</v>
      </c>
      <c r="R395" s="47">
        <f>Travel!AQ76</f>
        <v>0</v>
      </c>
      <c r="S395" s="47">
        <f>Travel!AR76</f>
        <v>0</v>
      </c>
      <c r="T395" s="47">
        <f>Travel!AS76</f>
        <v>0</v>
      </c>
      <c r="U395" s="47">
        <f>Travel!AT76</f>
        <v>3000</v>
      </c>
      <c r="V395" s="47">
        <f t="shared" si="5"/>
        <v>6000</v>
      </c>
    </row>
    <row r="396" spans="1:22" x14ac:dyDescent="0.35">
      <c r="A396" t="str">
        <f>Travel!AA77</f>
        <v>Budget</v>
      </c>
      <c r="B396" t="str">
        <f>Travel!AB77</f>
        <v>7062-000000</v>
      </c>
      <c r="C396">
        <f>Travel!AC77</f>
        <v>958</v>
      </c>
      <c r="D396" s="46" t="str">
        <f>Travel!AD77</f>
        <v>069</v>
      </c>
      <c r="E396" s="46"/>
      <c r="H396">
        <f>Travel!AG77</f>
        <v>110</v>
      </c>
      <c r="I396" t="str">
        <f>Travel!AH77</f>
        <v>AUD</v>
      </c>
      <c r="J396" s="47">
        <f>Travel!AI77</f>
        <v>0</v>
      </c>
      <c r="K396" s="47">
        <f>Travel!AJ77</f>
        <v>1000</v>
      </c>
      <c r="L396" s="47">
        <f>Travel!AK77</f>
        <v>1000</v>
      </c>
      <c r="M396" s="47">
        <f>Travel!AL77</f>
        <v>1500</v>
      </c>
      <c r="N396" s="47">
        <f>Travel!AM77</f>
        <v>1500</v>
      </c>
      <c r="O396" s="47">
        <f>Travel!AN77</f>
        <v>0</v>
      </c>
      <c r="P396" s="47">
        <f>Travel!AO77</f>
        <v>0</v>
      </c>
      <c r="Q396" s="47">
        <f>Travel!AP77</f>
        <v>1250</v>
      </c>
      <c r="R396" s="47">
        <f>Travel!AQ77</f>
        <v>1000</v>
      </c>
      <c r="S396" s="47">
        <f>Travel!AR77</f>
        <v>1500</v>
      </c>
      <c r="T396" s="47">
        <f>Travel!AS77</f>
        <v>1500</v>
      </c>
      <c r="U396" s="47">
        <f>Travel!AT77</f>
        <v>250</v>
      </c>
      <c r="V396" s="47">
        <f t="shared" si="5"/>
        <v>10500</v>
      </c>
    </row>
    <row r="397" spans="1:22" x14ac:dyDescent="0.35">
      <c r="A397" t="str">
        <f>Travel!AA78</f>
        <v>Budget</v>
      </c>
      <c r="B397" t="str">
        <f>Travel!AB78</f>
        <v>7064-000000</v>
      </c>
      <c r="C397">
        <f>Travel!AC78</f>
        <v>958</v>
      </c>
      <c r="D397" s="46" t="str">
        <f>Travel!AD78</f>
        <v>069</v>
      </c>
      <c r="E397" s="46"/>
      <c r="H397">
        <f>Travel!AG78</f>
        <v>110</v>
      </c>
      <c r="I397" t="str">
        <f>Travel!AH78</f>
        <v>AUD</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35">
      <c r="A398" t="str">
        <f>Travel!AA79</f>
        <v>Budget</v>
      </c>
      <c r="B398" t="str">
        <f>Travel!AB79</f>
        <v>7066-000000</v>
      </c>
      <c r="C398">
        <f>Travel!AC79</f>
        <v>958</v>
      </c>
      <c r="D398" s="46" t="str">
        <f>Travel!AD79</f>
        <v>069</v>
      </c>
      <c r="E398" s="46"/>
      <c r="H398">
        <f>Travel!AG79</f>
        <v>110</v>
      </c>
      <c r="I398" t="str">
        <f>Travel!AH79</f>
        <v>AUD</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35">
      <c r="A399" t="str">
        <f>Travel!AA80</f>
        <v>Budget</v>
      </c>
      <c r="B399" t="str">
        <f>Travel!AB80</f>
        <v>7068-000000</v>
      </c>
      <c r="C399">
        <f>Travel!AC80</f>
        <v>958</v>
      </c>
      <c r="D399" s="46" t="str">
        <f>Travel!AD80</f>
        <v>069</v>
      </c>
      <c r="E399" s="46"/>
      <c r="H399">
        <f>Travel!AG80</f>
        <v>110</v>
      </c>
      <c r="I399" t="str">
        <f>Travel!AH80</f>
        <v>AUD</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35">
      <c r="A400" t="str">
        <f>Travel!AA81</f>
        <v>Budget</v>
      </c>
      <c r="B400" t="str">
        <f>Travel!AB81</f>
        <v>7072-000000</v>
      </c>
      <c r="C400">
        <f>Travel!AC81</f>
        <v>958</v>
      </c>
      <c r="D400" s="46" t="str">
        <f>Travel!AD81</f>
        <v>069</v>
      </c>
      <c r="E400" s="46"/>
      <c r="H400">
        <f>Travel!AG81</f>
        <v>110</v>
      </c>
      <c r="I400" t="str">
        <f>Travel!AH81</f>
        <v>AUD</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35">
      <c r="A401" t="str">
        <f>Travel!AA85</f>
        <v>Budget</v>
      </c>
      <c r="B401" t="str">
        <f>Travel!AB85</f>
        <v>7060-000000</v>
      </c>
      <c r="C401">
        <f>Travel!AC85</f>
        <v>959</v>
      </c>
      <c r="D401" s="46" t="str">
        <f>Travel!AD85</f>
        <v>069</v>
      </c>
      <c r="E401" s="46"/>
      <c r="H401">
        <f>Travel!AG85</f>
        <v>110</v>
      </c>
      <c r="I401" t="str">
        <f>Travel!AH85</f>
        <v>AUD</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35">
      <c r="A402" t="str">
        <f>Travel!AA86</f>
        <v>Budget</v>
      </c>
      <c r="B402" t="str">
        <f>Travel!AB86</f>
        <v>7062-000000</v>
      </c>
      <c r="C402">
        <f>Travel!AC86</f>
        <v>959</v>
      </c>
      <c r="D402" s="46" t="str">
        <f>Travel!AD86</f>
        <v>069</v>
      </c>
      <c r="E402" s="46"/>
      <c r="H402">
        <f>Travel!AG86</f>
        <v>110</v>
      </c>
      <c r="I402" t="str">
        <f>Travel!AH86</f>
        <v>AUD</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35">
      <c r="A403" t="str">
        <f>Travel!AA87</f>
        <v>Budget</v>
      </c>
      <c r="B403" t="str">
        <f>Travel!AB87</f>
        <v>7064-000000</v>
      </c>
      <c r="C403">
        <f>Travel!AC87</f>
        <v>959</v>
      </c>
      <c r="D403" s="46" t="str">
        <f>Travel!AD87</f>
        <v>069</v>
      </c>
      <c r="E403" s="46"/>
      <c r="H403">
        <f>Travel!AG87</f>
        <v>110</v>
      </c>
      <c r="I403" t="str">
        <f>Travel!AH87</f>
        <v>AUD</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35">
      <c r="A404" t="str">
        <f>Travel!AA88</f>
        <v>Budget</v>
      </c>
      <c r="B404" t="str">
        <f>Travel!AB88</f>
        <v>7066-000000</v>
      </c>
      <c r="C404">
        <f>Travel!AC88</f>
        <v>959</v>
      </c>
      <c r="D404" s="46" t="str">
        <f>Travel!AD88</f>
        <v>069</v>
      </c>
      <c r="E404" s="46"/>
      <c r="H404">
        <f>Travel!AG88</f>
        <v>110</v>
      </c>
      <c r="I404" t="str">
        <f>Travel!AH88</f>
        <v>AUD</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35">
      <c r="A405" t="str">
        <f>Travel!AA89</f>
        <v>Budget</v>
      </c>
      <c r="B405" t="str">
        <f>Travel!AB89</f>
        <v>7068-000000</v>
      </c>
      <c r="C405">
        <f>Travel!AC89</f>
        <v>959</v>
      </c>
      <c r="D405" s="46" t="str">
        <f>Travel!AD89</f>
        <v>069</v>
      </c>
      <c r="E405" s="46"/>
      <c r="H405">
        <f>Travel!AG89</f>
        <v>110</v>
      </c>
      <c r="I405" t="str">
        <f>Travel!AH89</f>
        <v>AUD</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35">
      <c r="A406" t="str">
        <f>Travel!AA90</f>
        <v>Budget</v>
      </c>
      <c r="B406" t="str">
        <f>Travel!AB90</f>
        <v>7072-000000</v>
      </c>
      <c r="C406">
        <f>Travel!AC90</f>
        <v>959</v>
      </c>
      <c r="D406" s="46" t="str">
        <f>Travel!AD90</f>
        <v>069</v>
      </c>
      <c r="E406" s="46"/>
      <c r="H406">
        <f>Travel!AG90</f>
        <v>110</v>
      </c>
      <c r="I406" t="str">
        <f>Travel!AH90</f>
        <v>AUD</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35">
      <c r="A407" t="str">
        <f>Travel!AA94</f>
        <v>Budget</v>
      </c>
      <c r="B407" t="str">
        <f>Travel!AB94</f>
        <v>7060-000000</v>
      </c>
      <c r="C407">
        <f>Travel!AC94</f>
        <v>960</v>
      </c>
      <c r="D407" s="46" t="str">
        <f>Travel!AD94</f>
        <v>069</v>
      </c>
      <c r="E407" s="46"/>
      <c r="H407">
        <f>Travel!AG94</f>
        <v>110</v>
      </c>
      <c r="I407" t="str">
        <f>Travel!AH94</f>
        <v>AUD</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35">
      <c r="A408" t="str">
        <f>Travel!AA95</f>
        <v>Budget</v>
      </c>
      <c r="B408" t="str">
        <f>Travel!AB95</f>
        <v>7062-000000</v>
      </c>
      <c r="C408">
        <f>Travel!AC95</f>
        <v>960</v>
      </c>
      <c r="D408" s="46" t="str">
        <f>Travel!AD95</f>
        <v>069</v>
      </c>
      <c r="E408" s="46"/>
      <c r="H408">
        <f>Travel!AG95</f>
        <v>110</v>
      </c>
      <c r="I408" t="str">
        <f>Travel!AH95</f>
        <v>AUD</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35">
      <c r="A409" t="str">
        <f>Travel!AA96</f>
        <v>Budget</v>
      </c>
      <c r="B409" t="str">
        <f>Travel!AB96</f>
        <v>7064-000000</v>
      </c>
      <c r="C409">
        <f>Travel!AC96</f>
        <v>960</v>
      </c>
      <c r="D409" s="46" t="str">
        <f>Travel!AD96</f>
        <v>069</v>
      </c>
      <c r="E409" s="46"/>
      <c r="H409">
        <f>Travel!AG96</f>
        <v>110</v>
      </c>
      <c r="I409" t="str">
        <f>Travel!AH96</f>
        <v>AUD</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35">
      <c r="A410" t="str">
        <f>Travel!AA97</f>
        <v>Budget</v>
      </c>
      <c r="B410" t="str">
        <f>Travel!AB97</f>
        <v>7066-000000</v>
      </c>
      <c r="C410">
        <f>Travel!AC97</f>
        <v>960</v>
      </c>
      <c r="D410" s="46" t="str">
        <f>Travel!AD97</f>
        <v>069</v>
      </c>
      <c r="E410" s="46"/>
      <c r="H410">
        <f>Travel!AG97</f>
        <v>110</v>
      </c>
      <c r="I410" t="str">
        <f>Travel!AH97</f>
        <v>AUD</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35">
      <c r="A411" t="str">
        <f>Travel!AA98</f>
        <v>Budget</v>
      </c>
      <c r="B411" t="str">
        <f>Travel!AB98</f>
        <v>7068-000000</v>
      </c>
      <c r="C411">
        <f>Travel!AC98</f>
        <v>960</v>
      </c>
      <c r="D411" s="46" t="str">
        <f>Travel!AD98</f>
        <v>069</v>
      </c>
      <c r="E411" s="46"/>
      <c r="H411">
        <f>Travel!AG98</f>
        <v>110</v>
      </c>
      <c r="I411" t="str">
        <f>Travel!AH98</f>
        <v>AUD</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35">
      <c r="A412" t="str">
        <f>Travel!AA99</f>
        <v>Budget</v>
      </c>
      <c r="B412" t="str">
        <f>Travel!AB99</f>
        <v>7072-000000</v>
      </c>
      <c r="C412">
        <f>Travel!AC99</f>
        <v>960</v>
      </c>
      <c r="D412" s="46" t="str">
        <f>Travel!AD99</f>
        <v>069</v>
      </c>
      <c r="E412" s="46"/>
      <c r="H412">
        <f>Travel!AG99</f>
        <v>110</v>
      </c>
      <c r="I412" t="str">
        <f>Travel!AH99</f>
        <v>AUD</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35">
      <c r="A413" t="str">
        <f>Travel!AA103</f>
        <v>Budget</v>
      </c>
      <c r="B413" t="str">
        <f>Travel!AB103</f>
        <v>7060-000000</v>
      </c>
      <c r="C413">
        <f>Travel!AC103</f>
        <v>961</v>
      </c>
      <c r="D413" s="46" t="str">
        <f>Travel!AD103</f>
        <v>069</v>
      </c>
      <c r="E413" s="46"/>
      <c r="H413">
        <f>Travel!AG103</f>
        <v>110</v>
      </c>
      <c r="I413" t="str">
        <f>Travel!AH103</f>
        <v>AUD</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35">
      <c r="A414" t="str">
        <f>Travel!AA104</f>
        <v>Budget</v>
      </c>
      <c r="B414" t="str">
        <f>Travel!AB104</f>
        <v>7062-000000</v>
      </c>
      <c r="C414">
        <f>Travel!AC104</f>
        <v>961</v>
      </c>
      <c r="D414" s="46" t="str">
        <f>Travel!AD104</f>
        <v>069</v>
      </c>
      <c r="E414" s="46"/>
      <c r="H414">
        <f>Travel!AG104</f>
        <v>110</v>
      </c>
      <c r="I414" t="str">
        <f>Travel!AH104</f>
        <v>AUD</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35">
      <c r="A415" t="str">
        <f>Travel!AA105</f>
        <v>Budget</v>
      </c>
      <c r="B415" t="str">
        <f>Travel!AB105</f>
        <v>7064-000000</v>
      </c>
      <c r="C415">
        <f>Travel!AC105</f>
        <v>961</v>
      </c>
      <c r="D415" s="46" t="str">
        <f>Travel!AD105</f>
        <v>069</v>
      </c>
      <c r="E415" s="46"/>
      <c r="H415">
        <f>Travel!AG105</f>
        <v>110</v>
      </c>
      <c r="I415" t="str">
        <f>Travel!AH105</f>
        <v>AUD</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35">
      <c r="A416" t="str">
        <f>Travel!AA106</f>
        <v>Budget</v>
      </c>
      <c r="B416" t="str">
        <f>Travel!AB106</f>
        <v>7066-000000</v>
      </c>
      <c r="C416">
        <f>Travel!AC106</f>
        <v>961</v>
      </c>
      <c r="D416" s="46" t="str">
        <f>Travel!AD106</f>
        <v>069</v>
      </c>
      <c r="E416" s="46"/>
      <c r="H416">
        <f>Travel!AG106</f>
        <v>110</v>
      </c>
      <c r="I416" t="str">
        <f>Travel!AH106</f>
        <v>AUD</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35">
      <c r="A417" t="str">
        <f>Travel!AA107</f>
        <v>Budget</v>
      </c>
      <c r="B417" t="str">
        <f>Travel!AB107</f>
        <v>7068-000000</v>
      </c>
      <c r="C417">
        <f>Travel!AC107</f>
        <v>961</v>
      </c>
      <c r="D417" s="46" t="str">
        <f>Travel!AD107</f>
        <v>069</v>
      </c>
      <c r="E417" s="46"/>
      <c r="H417">
        <f>Travel!AG107</f>
        <v>110</v>
      </c>
      <c r="I417" t="str">
        <f>Travel!AH107</f>
        <v>AUD</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35">
      <c r="A418" t="str">
        <f>Travel!AA108</f>
        <v>Budget</v>
      </c>
      <c r="B418" t="str">
        <f>Travel!AB108</f>
        <v>7072-000000</v>
      </c>
      <c r="C418">
        <f>Travel!AC108</f>
        <v>961</v>
      </c>
      <c r="D418" s="46" t="str">
        <f>Travel!AD108</f>
        <v>069</v>
      </c>
      <c r="E418" s="46"/>
      <c r="H418">
        <f>Travel!AG108</f>
        <v>110</v>
      </c>
      <c r="I418" t="str">
        <f>Travel!AH108</f>
        <v>AUD</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35">
      <c r="A419" t="str">
        <f>Travel!AA112</f>
        <v>Budget</v>
      </c>
      <c r="B419" t="str">
        <f>Travel!AB112</f>
        <v>7060-000000</v>
      </c>
      <c r="C419">
        <f>Travel!AC112</f>
        <v>962</v>
      </c>
      <c r="D419" s="46" t="str">
        <f>Travel!AD112</f>
        <v>069</v>
      </c>
      <c r="E419" s="46"/>
      <c r="H419">
        <f>Travel!AG112</f>
        <v>110</v>
      </c>
      <c r="I419" t="str">
        <f>Travel!AH112</f>
        <v>AUD</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35">
      <c r="A420" t="str">
        <f>Travel!AA113</f>
        <v>Budget</v>
      </c>
      <c r="B420" t="str">
        <f>Travel!AB113</f>
        <v>7062-000000</v>
      </c>
      <c r="C420">
        <f>Travel!AC113</f>
        <v>962</v>
      </c>
      <c r="D420" s="46" t="str">
        <f>Travel!AD113</f>
        <v>069</v>
      </c>
      <c r="E420" s="46"/>
      <c r="H420">
        <f>Travel!AG113</f>
        <v>110</v>
      </c>
      <c r="I420" t="str">
        <f>Travel!AH113</f>
        <v>AUD</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35">
      <c r="A421" t="str">
        <f>Travel!AA114</f>
        <v>Budget</v>
      </c>
      <c r="B421" t="str">
        <f>Travel!AB114</f>
        <v>7064-000000</v>
      </c>
      <c r="C421">
        <f>Travel!AC114</f>
        <v>962</v>
      </c>
      <c r="D421" s="46" t="str">
        <f>Travel!AD114</f>
        <v>069</v>
      </c>
      <c r="E421" s="46"/>
      <c r="H421">
        <f>Travel!AG114</f>
        <v>110</v>
      </c>
      <c r="I421" t="str">
        <f>Travel!AH114</f>
        <v>AUD</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35">
      <c r="A422" t="str">
        <f>Travel!AA115</f>
        <v>Budget</v>
      </c>
      <c r="B422" t="str">
        <f>Travel!AB115</f>
        <v>7066-000000</v>
      </c>
      <c r="C422">
        <f>Travel!AC115</f>
        <v>962</v>
      </c>
      <c r="D422" s="46" t="str">
        <f>Travel!AD115</f>
        <v>069</v>
      </c>
      <c r="E422" s="46"/>
      <c r="H422">
        <f>Travel!AG115</f>
        <v>110</v>
      </c>
      <c r="I422" t="str">
        <f>Travel!AH115</f>
        <v>AUD</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35">
      <c r="A423" t="str">
        <f>Travel!AA116</f>
        <v>Budget</v>
      </c>
      <c r="B423" t="str">
        <f>Travel!AB116</f>
        <v>7068-000000</v>
      </c>
      <c r="C423">
        <f>Travel!AC116</f>
        <v>962</v>
      </c>
      <c r="D423" s="46" t="str">
        <f>Travel!AD116</f>
        <v>069</v>
      </c>
      <c r="E423" s="46"/>
      <c r="H423">
        <f>Travel!AG116</f>
        <v>110</v>
      </c>
      <c r="I423" t="str">
        <f>Travel!AH116</f>
        <v>AUD</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35">
      <c r="A424" t="str">
        <f>Travel!AA117</f>
        <v>Budget</v>
      </c>
      <c r="B424" t="str">
        <f>Travel!AB117</f>
        <v>7072-000000</v>
      </c>
      <c r="C424">
        <f>Travel!AC117</f>
        <v>962</v>
      </c>
      <c r="D424" s="46" t="str">
        <f>Travel!AD117</f>
        <v>069</v>
      </c>
      <c r="E424" s="46"/>
      <c r="H424">
        <f>Travel!AG117</f>
        <v>110</v>
      </c>
      <c r="I424" t="str">
        <f>Travel!AH117</f>
        <v>AUD</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35">
      <c r="A425" t="str">
        <f>Travel!AA121</f>
        <v>Budget</v>
      </c>
      <c r="B425" t="str">
        <f>Travel!AB121</f>
        <v>7060-000000</v>
      </c>
      <c r="C425">
        <f>Travel!AC121</f>
        <v>963</v>
      </c>
      <c r="D425" s="46" t="str">
        <f>Travel!AD121</f>
        <v>069</v>
      </c>
      <c r="E425" s="46"/>
      <c r="H425">
        <f>Travel!AG121</f>
        <v>110</v>
      </c>
      <c r="I425" t="str">
        <f>Travel!AH121</f>
        <v>AUD</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35">
      <c r="A426" t="str">
        <f>Travel!AA122</f>
        <v>Budget</v>
      </c>
      <c r="B426" t="str">
        <f>Travel!AB122</f>
        <v>7062-000000</v>
      </c>
      <c r="C426">
        <f>Travel!AC122</f>
        <v>963</v>
      </c>
      <c r="D426" s="46" t="str">
        <f>Travel!AD122</f>
        <v>069</v>
      </c>
      <c r="E426" s="46"/>
      <c r="H426">
        <f>Travel!AG122</f>
        <v>110</v>
      </c>
      <c r="I426" t="str">
        <f>Travel!AH122</f>
        <v>AUD</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35">
      <c r="A427" t="str">
        <f>Travel!AA123</f>
        <v>Budget</v>
      </c>
      <c r="B427" t="str">
        <f>Travel!AB123</f>
        <v>7064-000000</v>
      </c>
      <c r="C427">
        <f>Travel!AC123</f>
        <v>963</v>
      </c>
      <c r="D427" s="46" t="str">
        <f>Travel!AD123</f>
        <v>069</v>
      </c>
      <c r="E427" s="46"/>
      <c r="H427">
        <f>Travel!AG123</f>
        <v>110</v>
      </c>
      <c r="I427" t="str">
        <f>Travel!AH123</f>
        <v>AUD</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35">
      <c r="A428" t="str">
        <f>Travel!AA124</f>
        <v>Budget</v>
      </c>
      <c r="B428" t="str">
        <f>Travel!AB124</f>
        <v>7066-000000</v>
      </c>
      <c r="C428">
        <f>Travel!AC124</f>
        <v>963</v>
      </c>
      <c r="D428" s="46" t="str">
        <f>Travel!AD124</f>
        <v>069</v>
      </c>
      <c r="E428" s="46"/>
      <c r="H428">
        <f>Travel!AG124</f>
        <v>110</v>
      </c>
      <c r="I428" t="str">
        <f>Travel!AH124</f>
        <v>AUD</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35">
      <c r="A429" t="str">
        <f>Travel!AA125</f>
        <v>Budget</v>
      </c>
      <c r="B429" t="str">
        <f>Travel!AB125</f>
        <v>7068-000000</v>
      </c>
      <c r="C429">
        <f>Travel!AC125</f>
        <v>963</v>
      </c>
      <c r="D429" s="46" t="str">
        <f>Travel!AD125</f>
        <v>069</v>
      </c>
      <c r="E429" s="46"/>
      <c r="H429">
        <f>Travel!AG125</f>
        <v>110</v>
      </c>
      <c r="I429" t="str">
        <f>Travel!AH125</f>
        <v>AUD</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35">
      <c r="A430" t="str">
        <f>Travel!AA126</f>
        <v>Budget</v>
      </c>
      <c r="B430" t="str">
        <f>Travel!AB126</f>
        <v>7072-000000</v>
      </c>
      <c r="C430">
        <f>Travel!AC126</f>
        <v>963</v>
      </c>
      <c r="D430" s="46" t="str">
        <f>Travel!AD126</f>
        <v>069</v>
      </c>
      <c r="E430" s="46"/>
      <c r="H430">
        <f>Travel!AG126</f>
        <v>110</v>
      </c>
      <c r="I430" t="str">
        <f>Travel!AH126</f>
        <v>AUD</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35">
      <c r="A431" t="str">
        <f>Lodging!AA10</f>
        <v>Budget</v>
      </c>
      <c r="B431" t="str">
        <f>Lodging!AB10</f>
        <v>7058-000000</v>
      </c>
      <c r="C431">
        <f>Lodging!AC10</f>
        <v>970</v>
      </c>
      <c r="D431" s="46" t="str">
        <f>Lodging!AD10</f>
        <v>069</v>
      </c>
      <c r="E431" s="46"/>
      <c r="H431">
        <f>Lodging!AG10</f>
        <v>110</v>
      </c>
      <c r="I431" t="str">
        <f>Lodging!AH10</f>
        <v>AUD</v>
      </c>
      <c r="J431" s="47">
        <f>Lodging!AI10</f>
        <v>0</v>
      </c>
      <c r="K431" s="47">
        <f>Lodging!AJ10</f>
        <v>500</v>
      </c>
      <c r="L431" s="47">
        <f>Lodging!AK10</f>
        <v>0</v>
      </c>
      <c r="M431" s="47">
        <f>Lodging!AL10</f>
        <v>0</v>
      </c>
      <c r="N431" s="47">
        <f>Lodging!AM10</f>
        <v>0</v>
      </c>
      <c r="O431" s="47">
        <f>Lodging!AN10</f>
        <v>0</v>
      </c>
      <c r="P431" s="47">
        <f>Lodging!AO10</f>
        <v>450</v>
      </c>
      <c r="Q431" s="47">
        <f>Lodging!AP10</f>
        <v>500</v>
      </c>
      <c r="R431" s="47">
        <f>Lodging!AQ10</f>
        <v>500</v>
      </c>
      <c r="S431" s="47">
        <f>Lodging!AR10</f>
        <v>0</v>
      </c>
      <c r="T431" s="47">
        <f>Lodging!AS10</f>
        <v>370</v>
      </c>
      <c r="U431" s="47">
        <f>Lodging!AT10</f>
        <v>0</v>
      </c>
      <c r="V431" s="47">
        <f t="shared" si="5"/>
        <v>2320</v>
      </c>
    </row>
    <row r="432" spans="1:22" x14ac:dyDescent="0.35">
      <c r="A432" t="str">
        <f>Lodging!AA14</f>
        <v>Budget</v>
      </c>
      <c r="B432" t="str">
        <f>Lodging!AB14</f>
        <v>7058-000000</v>
      </c>
      <c r="C432">
        <f>Lodging!AC14</f>
        <v>971</v>
      </c>
      <c r="D432" s="46" t="str">
        <f>Lodging!AD14</f>
        <v>069</v>
      </c>
      <c r="E432" s="46"/>
      <c r="H432">
        <f>Lodging!AG14</f>
        <v>110</v>
      </c>
      <c r="I432" t="str">
        <f>Lodging!AH14</f>
        <v>AUD</v>
      </c>
      <c r="J432" s="47">
        <f>Lodging!AI14</f>
        <v>0</v>
      </c>
      <c r="K432" s="47">
        <f>Lodging!AJ14</f>
        <v>500</v>
      </c>
      <c r="L432" s="47">
        <f>Lodging!AK14</f>
        <v>0</v>
      </c>
      <c r="M432" s="47">
        <f>Lodging!AL14</f>
        <v>0</v>
      </c>
      <c r="N432" s="47">
        <f>Lodging!AM14</f>
        <v>0</v>
      </c>
      <c r="O432" s="47">
        <f>Lodging!AN14</f>
        <v>0</v>
      </c>
      <c r="P432" s="47">
        <f>Lodging!AO14</f>
        <v>450</v>
      </c>
      <c r="Q432" s="47">
        <f>Lodging!AP14</f>
        <v>500</v>
      </c>
      <c r="R432" s="47">
        <f>Lodging!AQ14</f>
        <v>500</v>
      </c>
      <c r="S432" s="47">
        <f>Lodging!AR14</f>
        <v>0</v>
      </c>
      <c r="T432" s="47">
        <f>Lodging!AS14</f>
        <v>365</v>
      </c>
      <c r="U432" s="47">
        <f>Lodging!AT14</f>
        <v>0</v>
      </c>
      <c r="V432" s="47">
        <f t="shared" si="5"/>
        <v>2315</v>
      </c>
    </row>
    <row r="433" spans="1:29" x14ac:dyDescent="0.35">
      <c r="A433" t="str">
        <f>Lodging!AA18</f>
        <v>Budget</v>
      </c>
      <c r="B433" t="str">
        <f>Lodging!AB18</f>
        <v>7058-000000</v>
      </c>
      <c r="C433">
        <f>Lodging!AC18</f>
        <v>972</v>
      </c>
      <c r="D433" s="46" t="str">
        <f>Lodging!AD18</f>
        <v>069</v>
      </c>
      <c r="E433" s="46"/>
      <c r="H433">
        <f>Lodging!AG18</f>
        <v>110</v>
      </c>
      <c r="I433" t="str">
        <f>Lodging!AH18</f>
        <v>AUD</v>
      </c>
      <c r="J433" s="47">
        <f>Lodging!AI18</f>
        <v>0</v>
      </c>
      <c r="K433" s="47">
        <f>Lodging!AJ18</f>
        <v>500</v>
      </c>
      <c r="L433" s="47">
        <f>Lodging!AK18</f>
        <v>0</v>
      </c>
      <c r="M433" s="47">
        <f>Lodging!AL18</f>
        <v>0</v>
      </c>
      <c r="N433" s="47">
        <f>Lodging!AM18</f>
        <v>0</v>
      </c>
      <c r="O433" s="47">
        <f>Lodging!AN18</f>
        <v>0</v>
      </c>
      <c r="P433" s="47">
        <f>Lodging!AO18</f>
        <v>450</v>
      </c>
      <c r="Q433" s="47">
        <f>Lodging!AP18</f>
        <v>500</v>
      </c>
      <c r="R433" s="47">
        <f>Lodging!AQ18</f>
        <v>500</v>
      </c>
      <c r="S433" s="47">
        <f>Lodging!AR18</f>
        <v>0</v>
      </c>
      <c r="T433" s="47">
        <f>Lodging!AS18</f>
        <v>365</v>
      </c>
      <c r="U433" s="47">
        <f>Lodging!AT18</f>
        <v>0</v>
      </c>
      <c r="V433" s="47">
        <f t="shared" si="5"/>
        <v>2315</v>
      </c>
    </row>
    <row r="434" spans="1:29" x14ac:dyDescent="0.35">
      <c r="A434" t="str">
        <f>Lodging!AA22</f>
        <v>Budget</v>
      </c>
      <c r="B434" t="str">
        <f>Lodging!AB22</f>
        <v>7058-000000</v>
      </c>
      <c r="C434">
        <f>Lodging!AC22</f>
        <v>973</v>
      </c>
      <c r="D434" s="46" t="str">
        <f>Lodging!AD22</f>
        <v>069</v>
      </c>
      <c r="E434" s="46"/>
      <c r="H434">
        <f>Lodging!AG22</f>
        <v>110</v>
      </c>
      <c r="I434" t="str">
        <f>Lodging!AH22</f>
        <v>AUD</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35">
      <c r="A435" t="str">
        <f>Lodging!AA26</f>
        <v>Budget</v>
      </c>
      <c r="B435" t="str">
        <f>Lodging!AB26</f>
        <v>7058-000000</v>
      </c>
      <c r="C435">
        <f>Lodging!AC26</f>
        <v>974</v>
      </c>
      <c r="D435" s="46" t="str">
        <f>Lodging!AD26</f>
        <v>069</v>
      </c>
      <c r="E435" s="46"/>
      <c r="H435">
        <f>Lodging!AG26</f>
        <v>110</v>
      </c>
      <c r="I435" t="str">
        <f>Lodging!AH26</f>
        <v>AUD</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35">
      <c r="A436" t="str">
        <f>Lodging!AA30</f>
        <v>Budget</v>
      </c>
      <c r="B436" t="str">
        <f>Lodging!AB30</f>
        <v>7058-000000</v>
      </c>
      <c r="C436">
        <f>Lodging!AC30</f>
        <v>975</v>
      </c>
      <c r="D436" s="46" t="str">
        <f>Lodging!AD30</f>
        <v>069</v>
      </c>
      <c r="E436" s="46"/>
      <c r="H436">
        <f>Lodging!AG30</f>
        <v>110</v>
      </c>
      <c r="I436" t="str">
        <f>Lodging!AH30</f>
        <v>AUD</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35">
      <c r="A437" t="str">
        <f>Lodging!AA34</f>
        <v>Budget</v>
      </c>
      <c r="B437" t="str">
        <f>Lodging!AB34</f>
        <v>7058-000000</v>
      </c>
      <c r="C437">
        <f>Lodging!AC34</f>
        <v>976</v>
      </c>
      <c r="D437" s="46" t="str">
        <f>Lodging!AD34</f>
        <v>069</v>
      </c>
      <c r="E437" s="46"/>
      <c r="H437">
        <f>Lodging!AG34</f>
        <v>110</v>
      </c>
      <c r="I437" t="str">
        <f>Lodging!AH34</f>
        <v>AUD</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35">
      <c r="A438" t="str">
        <f>Lodging!AA38</f>
        <v>Budget</v>
      </c>
      <c r="B438" t="str">
        <f>Lodging!AB38</f>
        <v>7058-000000</v>
      </c>
      <c r="C438">
        <f>Lodging!AC38</f>
        <v>977</v>
      </c>
      <c r="D438" s="46" t="str">
        <f>Lodging!AD38</f>
        <v>069</v>
      </c>
      <c r="E438" s="46"/>
      <c r="H438">
        <f>Lodging!AG38</f>
        <v>110</v>
      </c>
      <c r="I438" t="str">
        <f>Lodging!AH38</f>
        <v>AUD</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35">
      <c r="A439" t="str">
        <f>Lodging!AA42</f>
        <v>Budget</v>
      </c>
      <c r="B439" t="str">
        <f>Lodging!AB42</f>
        <v>7058-000000</v>
      </c>
      <c r="C439">
        <f>Lodging!AC42</f>
        <v>978</v>
      </c>
      <c r="D439" s="46" t="str">
        <f>Lodging!AD42</f>
        <v>069</v>
      </c>
      <c r="E439" s="46"/>
      <c r="H439">
        <f>Lodging!AG42</f>
        <v>110</v>
      </c>
      <c r="I439" t="str">
        <f>Lodging!AH42</f>
        <v>AUD</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450</v>
      </c>
      <c r="U439" s="47">
        <f>Lodging!AT42</f>
        <v>0</v>
      </c>
      <c r="V439" s="47">
        <f t="shared" si="5"/>
        <v>450</v>
      </c>
    </row>
    <row r="440" spans="1:29" x14ac:dyDescent="0.35">
      <c r="A440" t="str">
        <f>Lodging!AA46</f>
        <v>Budget</v>
      </c>
      <c r="B440" t="str">
        <f>Lodging!AB46</f>
        <v>7058-000000</v>
      </c>
      <c r="C440">
        <f>Lodging!AC46</f>
        <v>979</v>
      </c>
      <c r="D440" s="46" t="str">
        <f>Lodging!AD46</f>
        <v>069</v>
      </c>
      <c r="E440" s="46"/>
      <c r="H440">
        <f>Lodging!AG46</f>
        <v>110</v>
      </c>
      <c r="I440" t="str">
        <f>Lodging!AH46</f>
        <v>AUD</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35">
      <c r="A441" t="str">
        <f>Lodging!AA50</f>
        <v>Budget</v>
      </c>
      <c r="B441" t="str">
        <f>Lodging!AB50</f>
        <v>7058-000000</v>
      </c>
      <c r="C441">
        <f>Lodging!AC50</f>
        <v>980</v>
      </c>
      <c r="D441" s="46" t="str">
        <f>Lodging!AD50</f>
        <v>069</v>
      </c>
      <c r="E441" s="46"/>
      <c r="H441">
        <f>Lodging!AG50</f>
        <v>110</v>
      </c>
      <c r="I441" t="str">
        <f>Lodging!AH50</f>
        <v>AUD</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35">
      <c r="A442" t="str">
        <f>Lodging!AA54</f>
        <v>Budget</v>
      </c>
      <c r="B442" t="str">
        <f>Lodging!AB54</f>
        <v>7058-000000</v>
      </c>
      <c r="C442">
        <f>Lodging!AC54</f>
        <v>981</v>
      </c>
      <c r="D442" s="46" t="str">
        <f>Lodging!AD54</f>
        <v>069</v>
      </c>
      <c r="E442" s="46"/>
      <c r="H442">
        <f>Lodging!AG54</f>
        <v>110</v>
      </c>
      <c r="I442" t="str">
        <f>Lodging!AH54</f>
        <v>AUD</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35">
      <c r="A443" t="str">
        <f>Lodging!AA58</f>
        <v>Budget</v>
      </c>
      <c r="B443" t="str">
        <f>Lodging!AB58</f>
        <v>7058-000000</v>
      </c>
      <c r="C443">
        <f>Lodging!AC58</f>
        <v>982</v>
      </c>
      <c r="D443" s="46" t="str">
        <f>Lodging!AD58</f>
        <v>069</v>
      </c>
      <c r="E443" s="46"/>
      <c r="H443">
        <f>Lodging!AG58</f>
        <v>110</v>
      </c>
      <c r="I443" t="str">
        <f>Lodging!AH58</f>
        <v>AUD</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35">
      <c r="A444" t="str">
        <f>'TI Allocation'!AA9</f>
        <v>Budget</v>
      </c>
      <c r="B444" t="str">
        <f>'TI Allocation'!AB9</f>
        <v>7092-000000</v>
      </c>
      <c r="C444">
        <f>'TI Allocation'!AC9</f>
        <v>999</v>
      </c>
      <c r="D444" s="46" t="str">
        <f>'TI Allocation'!AD9</f>
        <v>069</v>
      </c>
      <c r="E444" s="46"/>
      <c r="H444">
        <f>'TI Allocation'!AH9</f>
        <v>110</v>
      </c>
      <c r="I444" t="str">
        <f>'TI Allocation'!AI9</f>
        <v>AUD</v>
      </c>
      <c r="J444" s="47">
        <f>'TI Allocation'!AJ9</f>
        <v>457.54</v>
      </c>
      <c r="K444" s="47">
        <f>'TI Allocation'!AK9</f>
        <v>457.54</v>
      </c>
      <c r="L444" s="47">
        <f>'TI Allocation'!AL9</f>
        <v>457.54</v>
      </c>
      <c r="M444" s="47">
        <f>'TI Allocation'!AM9</f>
        <v>457.54</v>
      </c>
      <c r="N444" s="47">
        <f>'TI Allocation'!AN9</f>
        <v>457.54</v>
      </c>
      <c r="O444" s="47">
        <f>'TI Allocation'!AO9</f>
        <v>457.54</v>
      </c>
      <c r="P444" s="47">
        <f>'TI Allocation'!AP9</f>
        <v>457.54</v>
      </c>
      <c r="Q444" s="47">
        <f>'TI Allocation'!AQ9</f>
        <v>457.54</v>
      </c>
      <c r="R444" s="47">
        <f>'TI Allocation'!AR9</f>
        <v>457.54</v>
      </c>
      <c r="S444" s="47">
        <f>'TI Allocation'!AS9</f>
        <v>457.54</v>
      </c>
      <c r="T444" s="47">
        <f>'TI Allocation'!AT9</f>
        <v>457.54</v>
      </c>
      <c r="U444" s="47">
        <f>'TI Allocation'!AU9</f>
        <v>457.54</v>
      </c>
      <c r="V444" s="47">
        <f t="shared" si="6"/>
        <v>5490.4800000000005</v>
      </c>
      <c r="W444" s="47"/>
      <c r="X444" s="47"/>
      <c r="Y444" s="47"/>
      <c r="Z444" s="47"/>
      <c r="AA444" s="47"/>
      <c r="AB444" s="47"/>
      <c r="AC444" s="47"/>
    </row>
    <row r="445" spans="1:29" ht="13.15" thickBot="1" x14ac:dyDescent="0.4">
      <c r="D445" s="46"/>
      <c r="J445" s="49">
        <f t="shared" ref="J445:U445" si="7">SUM(J4:J444)</f>
        <v>4563.2833333333328</v>
      </c>
      <c r="K445" s="49">
        <f t="shared" si="7"/>
        <v>13873.643333333335</v>
      </c>
      <c r="L445" s="49">
        <f t="shared" si="7"/>
        <v>42117.883333333331</v>
      </c>
      <c r="M445" s="49">
        <f t="shared" si="7"/>
        <v>17436.203333333331</v>
      </c>
      <c r="N445" s="49">
        <f t="shared" si="7"/>
        <v>8629.506666666668</v>
      </c>
      <c r="O445" s="49">
        <f t="shared" si="7"/>
        <v>3445.9933333333329</v>
      </c>
      <c r="P445" s="49">
        <f t="shared" si="7"/>
        <v>9452.5733333333337</v>
      </c>
      <c r="Q445" s="49">
        <f t="shared" si="7"/>
        <v>25424.54</v>
      </c>
      <c r="R445" s="49">
        <f t="shared" si="7"/>
        <v>44724.943333333329</v>
      </c>
      <c r="S445" s="49">
        <f t="shared" si="7"/>
        <v>12242.623333333333</v>
      </c>
      <c r="T445" s="49">
        <f t="shared" si="7"/>
        <v>13929.473333333335</v>
      </c>
      <c r="U445" s="49">
        <f t="shared" si="7"/>
        <v>23780.433333333334</v>
      </c>
    </row>
    <row r="446" spans="1:29" ht="13.15" thickTop="1" x14ac:dyDescent="0.35">
      <c r="D446" s="46"/>
    </row>
    <row r="447" spans="1:29" x14ac:dyDescent="0.35">
      <c r="D447" s="46"/>
      <c r="I447" t="s">
        <v>160</v>
      </c>
      <c r="J447" s="47">
        <f>SUM(Summary!B13,Summary!B29)</f>
        <v>4563.2833333333338</v>
      </c>
      <c r="K447" s="47">
        <f>SUM(Summary!C13,Summary!C29)</f>
        <v>13873.643333333333</v>
      </c>
      <c r="L447" s="47">
        <f>SUM(Summary!D13,Summary!D29)</f>
        <v>42117.883333333331</v>
      </c>
      <c r="M447" s="47">
        <f>SUM(Summary!E13,Summary!E29)</f>
        <v>17436.203333333331</v>
      </c>
      <c r="N447" s="47">
        <f>SUM(Summary!F13,Summary!F29)</f>
        <v>8629.506666666668</v>
      </c>
      <c r="O447" s="47">
        <f>SUM(Summary!G13,Summary!G29)</f>
        <v>3445.9933333333333</v>
      </c>
      <c r="P447" s="47">
        <f>SUM(Summary!H13,Summary!H29)</f>
        <v>9452.5733333333337</v>
      </c>
      <c r="Q447" s="47">
        <f>SUM(Summary!I13,Summary!I29)</f>
        <v>25424.54</v>
      </c>
      <c r="R447" s="47">
        <f>SUM(Summary!J13,Summary!J29)</f>
        <v>44724.943333333329</v>
      </c>
      <c r="S447" s="47">
        <f>SUM(Summary!K13,Summary!K29)</f>
        <v>12242.623333333333</v>
      </c>
      <c r="T447" s="47">
        <f>SUM(Summary!L13,Summary!L29)</f>
        <v>13929.473333333333</v>
      </c>
      <c r="U447" s="47">
        <f>SUM(Summary!M13,Summary!M29)</f>
        <v>23780.433333333334</v>
      </c>
    </row>
    <row r="448" spans="1:29" x14ac:dyDescent="0.35">
      <c r="D448" s="46"/>
    </row>
    <row r="449" spans="4:21" x14ac:dyDescent="0.35">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35">
      <c r="D450" s="46"/>
    </row>
    <row r="451" spans="4:21" x14ac:dyDescent="0.35">
      <c r="D451" s="46"/>
    </row>
    <row r="452" spans="4:21" x14ac:dyDescent="0.35">
      <c r="D452" s="46"/>
    </row>
    <row r="453" spans="4:21" x14ac:dyDescent="0.35">
      <c r="D453" s="46"/>
    </row>
    <row r="454" spans="4:21" x14ac:dyDescent="0.35">
      <c r="D454" s="46"/>
    </row>
    <row r="455" spans="4:21" x14ac:dyDescent="0.35">
      <c r="D455" s="46"/>
    </row>
    <row r="456" spans="4:21" x14ac:dyDescent="0.35">
      <c r="D456" s="46"/>
    </row>
    <row r="457" spans="4:21" x14ac:dyDescent="0.35">
      <c r="D457" s="46"/>
    </row>
    <row r="458" spans="4:21" x14ac:dyDescent="0.35">
      <c r="D458" s="46"/>
    </row>
    <row r="459" spans="4:21" x14ac:dyDescent="0.35">
      <c r="D459" s="46"/>
    </row>
    <row r="460" spans="4:21" x14ac:dyDescent="0.35">
      <c r="D460" s="46"/>
    </row>
    <row r="461" spans="4:21" x14ac:dyDescent="0.35">
      <c r="D461" s="46"/>
    </row>
    <row r="462" spans="4:21" x14ac:dyDescent="0.35">
      <c r="D462" s="46"/>
    </row>
    <row r="463" spans="4:21" x14ac:dyDescent="0.35">
      <c r="D463" s="46"/>
    </row>
    <row r="464" spans="4:21" x14ac:dyDescent="0.35">
      <c r="D464" s="46"/>
    </row>
    <row r="465" spans="4:4" x14ac:dyDescent="0.35">
      <c r="D465" s="46"/>
    </row>
    <row r="466" spans="4:4" x14ac:dyDescent="0.35">
      <c r="D466" s="46"/>
    </row>
    <row r="467" spans="4:4" x14ac:dyDescent="0.35">
      <c r="D467" s="46"/>
    </row>
    <row r="468" spans="4:4" x14ac:dyDescent="0.35">
      <c r="D468" s="46"/>
    </row>
    <row r="469" spans="4:4" x14ac:dyDescent="0.35">
      <c r="D469" s="46"/>
    </row>
    <row r="470" spans="4:4" x14ac:dyDescent="0.35">
      <c r="D470" s="46"/>
    </row>
    <row r="471" spans="4:4" x14ac:dyDescent="0.35">
      <c r="D471" s="46"/>
    </row>
    <row r="472" spans="4:4" x14ac:dyDescent="0.35">
      <c r="D472" s="46"/>
    </row>
    <row r="473" spans="4:4" x14ac:dyDescent="0.35">
      <c r="D473" s="46"/>
    </row>
    <row r="474" spans="4:4" x14ac:dyDescent="0.35">
      <c r="D474" s="46"/>
    </row>
    <row r="475" spans="4:4" x14ac:dyDescent="0.35">
      <c r="D475" s="46"/>
    </row>
    <row r="476" spans="4:4" x14ac:dyDescent="0.35">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42"/>
  <sheetViews>
    <sheetView topLeftCell="A235" zoomScale="85" zoomScaleNormal="85" workbookViewId="0">
      <selection activeCell="S2" sqref="S2"/>
    </sheetView>
  </sheetViews>
  <sheetFormatPr defaultColWidth="9.19921875" defaultRowHeight="12.75" x14ac:dyDescent="0.35"/>
  <cols>
    <col min="1" max="1" width="11.265625" bestFit="1" customWidth="1"/>
    <col min="2" max="2" width="9.53125" bestFit="1" customWidth="1"/>
    <col min="3" max="3" width="8.53125" bestFit="1" customWidth="1"/>
    <col min="4" max="4" width="12.796875" bestFit="1" customWidth="1"/>
    <col min="5" max="5" width="11.19921875" bestFit="1" customWidth="1"/>
    <col min="6" max="6" width="7" bestFit="1" customWidth="1"/>
    <col min="7" max="7" width="8.796875" bestFit="1" customWidth="1"/>
    <col min="8" max="8" width="20.73046875" bestFit="1" customWidth="1"/>
    <col min="9" max="9" width="23.46484375" bestFit="1" customWidth="1"/>
    <col min="10" max="10" width="26.73046875" bestFit="1" customWidth="1"/>
    <col min="11" max="11" width="24.19921875" bestFit="1" customWidth="1"/>
    <col min="12" max="12" width="25.796875" bestFit="1" customWidth="1"/>
    <col min="13" max="13" width="26.19921875" bestFit="1" customWidth="1"/>
    <col min="14" max="14" width="24" bestFit="1" customWidth="1"/>
    <col min="15" max="15" width="24.796875" bestFit="1" customWidth="1"/>
    <col min="16" max="16" width="22.73046875" bestFit="1" customWidth="1"/>
    <col min="17" max="17" width="21.19921875" bestFit="1" customWidth="1"/>
    <col min="18" max="18" width="21" bestFit="1" customWidth="1"/>
    <col min="19" max="19" width="21.46484375" bestFit="1" customWidth="1"/>
    <col min="20" max="20" width="12.796875" bestFit="1" customWidth="1"/>
  </cols>
  <sheetData>
    <row r="1" spans="1:20" x14ac:dyDescent="0.35">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35">
      <c r="A2" t="str">
        <f>'Upload Sheet Pull'!A4</f>
        <v>Budget</v>
      </c>
      <c r="B2" t="str">
        <f>'Upload Sheet Pull'!B4</f>
        <v>6005-000000</v>
      </c>
      <c r="C2">
        <f>'Upload Sheet Pull'!C4</f>
        <v>100</v>
      </c>
      <c r="D2" t="str">
        <f>'Upload Sheet Pull'!D4</f>
        <v>069</v>
      </c>
      <c r="F2" t="str">
        <f>IF('Upload Sheet Pull'!E4="","",'Upload Sheet Pull'!E4)</f>
        <v/>
      </c>
      <c r="H2" s="48">
        <f>'Upload Sheet Pull'!J4</f>
        <v>1475.41</v>
      </c>
      <c r="I2" s="48">
        <f>'Upload Sheet Pull'!K4</f>
        <v>4200.7700000000004</v>
      </c>
      <c r="J2" s="48">
        <f>'Upload Sheet Pull'!L4</f>
        <v>36251.01</v>
      </c>
      <c r="K2" s="48">
        <f>'Upload Sheet Pull'!M4</f>
        <v>7504.33</v>
      </c>
      <c r="L2" s="48">
        <f>'Upload Sheet Pull'!N4</f>
        <v>2469.3000000000002</v>
      </c>
      <c r="M2" s="48">
        <f>'Upload Sheet Pull'!O4</f>
        <v>1624.12</v>
      </c>
      <c r="N2" s="48">
        <f>'Upload Sheet Pull'!P4</f>
        <v>2030.7</v>
      </c>
      <c r="O2" s="48">
        <f>'Upload Sheet Pull'!Q4</f>
        <v>6501</v>
      </c>
      <c r="P2" s="48">
        <f>'Upload Sheet Pull'!R4</f>
        <v>33703.07</v>
      </c>
      <c r="Q2" s="48">
        <f>'Upload Sheet Pull'!S4</f>
        <v>6640.75</v>
      </c>
      <c r="R2" s="48">
        <f>'Upload Sheet Pull'!T4</f>
        <v>2722.6</v>
      </c>
      <c r="S2" s="48">
        <f>'Upload Sheet Pull'!U4</f>
        <v>4687.5600000000004</v>
      </c>
      <c r="T2" s="48">
        <f>SUM(H2:S2)</f>
        <v>109810.62000000001</v>
      </c>
    </row>
    <row r="3" spans="1:20" x14ac:dyDescent="0.35">
      <c r="A3" t="str">
        <f>'Upload Sheet Pull'!A5</f>
        <v>Budget</v>
      </c>
      <c r="B3" t="str">
        <f>'Upload Sheet Pull'!B5</f>
        <v>6025-000000</v>
      </c>
      <c r="C3">
        <f>'Upload Sheet Pull'!C5</f>
        <v>150</v>
      </c>
      <c r="D3" t="str">
        <f>'Upload Sheet Pull'!D5</f>
        <v>069</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0</v>
      </c>
      <c r="R3" s="48">
        <f>'Upload Sheet Pull'!T5</f>
        <v>0</v>
      </c>
      <c r="S3" s="48">
        <f>'Upload Sheet Pull'!U5</f>
        <v>0</v>
      </c>
      <c r="T3" s="48">
        <f t="shared" ref="T3:T64" si="0">SUM(H3:S3)</f>
        <v>0</v>
      </c>
    </row>
    <row r="4" spans="1:20" x14ac:dyDescent="0.35">
      <c r="A4" t="str">
        <f>'Upload Sheet Pull'!A6</f>
        <v>Budget</v>
      </c>
      <c r="B4" t="str">
        <f>'Upload Sheet Pull'!B6</f>
        <v>6025-000000</v>
      </c>
      <c r="C4">
        <f>'Upload Sheet Pull'!C6</f>
        <v>150</v>
      </c>
      <c r="D4" t="str">
        <f>'Upload Sheet Pull'!D6</f>
        <v>069</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35">
      <c r="A5" t="str">
        <f>'Upload Sheet Pull'!A7</f>
        <v>Budget</v>
      </c>
      <c r="B5" t="str">
        <f>'Upload Sheet Pull'!B7</f>
        <v>6025-000000</v>
      </c>
      <c r="C5">
        <f>'Upload Sheet Pull'!C7</f>
        <v>150</v>
      </c>
      <c r="D5" t="str">
        <f>'Upload Sheet Pull'!D7</f>
        <v>069</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35">
      <c r="A6" t="str">
        <f>'Upload Sheet Pull'!A8</f>
        <v>Budget</v>
      </c>
      <c r="B6" t="str">
        <f>'Upload Sheet Pull'!B8</f>
        <v>6025-000000</v>
      </c>
      <c r="C6">
        <f>'Upload Sheet Pull'!C8</f>
        <v>150</v>
      </c>
      <c r="D6" t="str">
        <f>'Upload Sheet Pull'!D8</f>
        <v>069</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35">
      <c r="A7" t="str">
        <f>'Upload Sheet Pull'!A9</f>
        <v>Budget</v>
      </c>
      <c r="B7" t="str">
        <f>'Upload Sheet Pull'!B9</f>
        <v>6025-000000</v>
      </c>
      <c r="C7">
        <f>'Upload Sheet Pull'!C9</f>
        <v>150</v>
      </c>
      <c r="D7" t="str">
        <f>'Upload Sheet Pull'!D9</f>
        <v>069</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35">
      <c r="A8" t="str">
        <f>'Upload Sheet Pull'!A10</f>
        <v>Budget</v>
      </c>
      <c r="B8" t="str">
        <f>'Upload Sheet Pull'!B10</f>
        <v>6025-000000</v>
      </c>
      <c r="C8">
        <f>'Upload Sheet Pull'!C10</f>
        <v>150</v>
      </c>
      <c r="D8" t="str">
        <f>'Upload Sheet Pull'!D10</f>
        <v>069</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35">
      <c r="A9" t="str">
        <f>'Upload Sheet Pull'!A11</f>
        <v>Budget</v>
      </c>
      <c r="B9" t="str">
        <f>'Upload Sheet Pull'!B11</f>
        <v>6025-000000</v>
      </c>
      <c r="C9">
        <f>'Upload Sheet Pull'!C11</f>
        <v>150</v>
      </c>
      <c r="D9" t="str">
        <f>'Upload Sheet Pull'!D11</f>
        <v>069</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35">
      <c r="A10" t="str">
        <f>'Upload Sheet Pull'!A12</f>
        <v>Budget</v>
      </c>
      <c r="B10" t="str">
        <f>'Upload Sheet Pull'!B12</f>
        <v>6050-000000</v>
      </c>
      <c r="C10">
        <f>'Upload Sheet Pull'!C12</f>
        <v>150</v>
      </c>
      <c r="D10" t="str">
        <f>'Upload Sheet Pull'!D12</f>
        <v>069</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35">
      <c r="A11" t="str">
        <f>'Upload Sheet Pull'!A13</f>
        <v>Budget</v>
      </c>
      <c r="B11" t="str">
        <f>'Upload Sheet Pull'!B13</f>
        <v>6055-000000</v>
      </c>
      <c r="C11">
        <f>'Upload Sheet Pull'!C13</f>
        <v>150</v>
      </c>
      <c r="D11" t="str">
        <f>'Upload Sheet Pull'!D13</f>
        <v>069</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35">
      <c r="A12" t="str">
        <f>'Upload Sheet Pull'!A14</f>
        <v>Budget</v>
      </c>
      <c r="B12" t="str">
        <f>'Upload Sheet Pull'!B14</f>
        <v>6060-000000</v>
      </c>
      <c r="C12">
        <f>'Upload Sheet Pull'!C14</f>
        <v>150</v>
      </c>
      <c r="D12" t="str">
        <f>'Upload Sheet Pull'!D14</f>
        <v>069</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35">
      <c r="A13" t="str">
        <f>'Upload Sheet Pull'!A15</f>
        <v>Budget</v>
      </c>
      <c r="B13" t="str">
        <f>'Upload Sheet Pull'!B15</f>
        <v>6030-000000</v>
      </c>
      <c r="C13">
        <f>'Upload Sheet Pull'!C15</f>
        <v>150</v>
      </c>
      <c r="D13" t="str">
        <f>'Upload Sheet Pull'!D15</f>
        <v>069</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35">
      <c r="A14" t="str">
        <f>'Upload Sheet Pull'!A16</f>
        <v>Budget</v>
      </c>
      <c r="B14" t="str">
        <f>'Upload Sheet Pull'!B16</f>
        <v>6035-000000</v>
      </c>
      <c r="C14">
        <f>'Upload Sheet Pull'!C16</f>
        <v>150</v>
      </c>
      <c r="D14" t="str">
        <f>'Upload Sheet Pull'!D16</f>
        <v>069</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0</v>
      </c>
      <c r="S14" s="48">
        <f>'Upload Sheet Pull'!U16</f>
        <v>0</v>
      </c>
      <c r="T14" s="48">
        <f t="shared" si="0"/>
        <v>0</v>
      </c>
    </row>
    <row r="15" spans="1:20" x14ac:dyDescent="0.35">
      <c r="A15" t="str">
        <f>'Upload Sheet Pull'!A17</f>
        <v>Budget</v>
      </c>
      <c r="B15" t="str">
        <f>'Upload Sheet Pull'!B17</f>
        <v>6040-000000</v>
      </c>
      <c r="C15">
        <f>'Upload Sheet Pull'!C17</f>
        <v>150</v>
      </c>
      <c r="D15" t="str">
        <f>'Upload Sheet Pull'!D17</f>
        <v>069</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35">
      <c r="A16" t="str">
        <f>'Upload Sheet Pull'!A18</f>
        <v>Budget</v>
      </c>
      <c r="B16" t="str">
        <f>'Upload Sheet Pull'!B18</f>
        <v>6010-000000</v>
      </c>
      <c r="C16">
        <f>'Upload Sheet Pull'!C18</f>
        <v>150</v>
      </c>
      <c r="D16" t="str">
        <f>'Upload Sheet Pull'!D18</f>
        <v>069</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35">
      <c r="A17" t="str">
        <f>'Upload Sheet Pull'!A19</f>
        <v>Budget</v>
      </c>
      <c r="B17" t="str">
        <f>'Upload Sheet Pull'!B19</f>
        <v>6020-000000</v>
      </c>
      <c r="C17">
        <f>'Upload Sheet Pull'!C19</f>
        <v>150</v>
      </c>
      <c r="D17" t="str">
        <f>'Upload Sheet Pull'!D19</f>
        <v>069</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35">
      <c r="A18" t="str">
        <f>'Upload Sheet Pull'!A20</f>
        <v>Budget</v>
      </c>
      <c r="B18" t="str">
        <f>'Upload Sheet Pull'!B20</f>
        <v>7004-000000</v>
      </c>
      <c r="C18">
        <f>'Upload Sheet Pull'!C20</f>
        <v>150</v>
      </c>
      <c r="D18" t="str">
        <f>'Upload Sheet Pull'!D20</f>
        <v>069</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35">
      <c r="A19" t="str">
        <f>'Upload Sheet Pull'!A21</f>
        <v>Budget</v>
      </c>
      <c r="B19" t="str">
        <f>'Upload Sheet Pull'!B21</f>
        <v>7008-000000</v>
      </c>
      <c r="C19">
        <f>'Upload Sheet Pull'!C21</f>
        <v>150</v>
      </c>
      <c r="D19" t="str">
        <f>'Upload Sheet Pull'!D21</f>
        <v>069</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0</v>
      </c>
      <c r="R19" s="48">
        <f>'Upload Sheet Pull'!T21</f>
        <v>0</v>
      </c>
      <c r="S19" s="48">
        <f>'Upload Sheet Pull'!U21</f>
        <v>0</v>
      </c>
      <c r="T19" s="48">
        <f t="shared" si="0"/>
        <v>0</v>
      </c>
    </row>
    <row r="20" spans="1:20" x14ac:dyDescent="0.35">
      <c r="A20" t="str">
        <f>'Upload Sheet Pull'!A22</f>
        <v>Budget</v>
      </c>
      <c r="B20" t="str">
        <f>'Upload Sheet Pull'!B22</f>
        <v>7010-000000</v>
      </c>
      <c r="C20">
        <f>'Upload Sheet Pull'!C22</f>
        <v>150</v>
      </c>
      <c r="D20" t="str">
        <f>'Upload Sheet Pull'!D22</f>
        <v>069</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0</v>
      </c>
      <c r="S20" s="48">
        <f>'Upload Sheet Pull'!U22</f>
        <v>0</v>
      </c>
      <c r="T20" s="48">
        <f t="shared" si="0"/>
        <v>0</v>
      </c>
    </row>
    <row r="21" spans="1:20" x14ac:dyDescent="0.35">
      <c r="A21" t="str">
        <f>'Upload Sheet Pull'!A23</f>
        <v>Budget</v>
      </c>
      <c r="B21" t="str">
        <f>'Upload Sheet Pull'!B23</f>
        <v>7012-000000</v>
      </c>
      <c r="C21">
        <f>'Upload Sheet Pull'!C23</f>
        <v>150</v>
      </c>
      <c r="D21" t="str">
        <f>'Upload Sheet Pull'!D23</f>
        <v>069</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0</v>
      </c>
      <c r="S21" s="48">
        <f>'Upload Sheet Pull'!U23</f>
        <v>0</v>
      </c>
      <c r="T21" s="48">
        <f t="shared" si="0"/>
        <v>0</v>
      </c>
    </row>
    <row r="22" spans="1:20" x14ac:dyDescent="0.35">
      <c r="A22" t="str">
        <f>'Upload Sheet Pull'!A24</f>
        <v>Budget</v>
      </c>
      <c r="B22" t="str">
        <f>'Upload Sheet Pull'!B24</f>
        <v>7014-000000</v>
      </c>
      <c r="C22">
        <f>'Upload Sheet Pull'!C24</f>
        <v>150</v>
      </c>
      <c r="D22" t="str">
        <f>'Upload Sheet Pull'!D24</f>
        <v>069</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0</v>
      </c>
      <c r="S22" s="48">
        <f>'Upload Sheet Pull'!U24</f>
        <v>0</v>
      </c>
      <c r="T22" s="48">
        <f t="shared" si="0"/>
        <v>0</v>
      </c>
    </row>
    <row r="23" spans="1:20" x14ac:dyDescent="0.35">
      <c r="A23" t="str">
        <f>'Upload Sheet Pull'!A25</f>
        <v>Budget</v>
      </c>
      <c r="B23" t="str">
        <f>'Upload Sheet Pull'!B25</f>
        <v>7016-000000</v>
      </c>
      <c r="C23">
        <f>'Upload Sheet Pull'!C25</f>
        <v>150</v>
      </c>
      <c r="D23" t="str">
        <f>'Upload Sheet Pull'!D25</f>
        <v>069</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0</v>
      </c>
      <c r="R23" s="48">
        <f>'Upload Sheet Pull'!T25</f>
        <v>0</v>
      </c>
      <c r="S23" s="48">
        <f>'Upload Sheet Pull'!U25</f>
        <v>0</v>
      </c>
      <c r="T23" s="48">
        <f t="shared" si="0"/>
        <v>0</v>
      </c>
    </row>
    <row r="24" spans="1:20" x14ac:dyDescent="0.35">
      <c r="A24" t="str">
        <f>'Upload Sheet Pull'!A26</f>
        <v>Budget</v>
      </c>
      <c r="B24" t="str">
        <f>'Upload Sheet Pull'!B26</f>
        <v>7018-000000</v>
      </c>
      <c r="C24">
        <f>'Upload Sheet Pull'!C26</f>
        <v>150</v>
      </c>
      <c r="D24" t="str">
        <f>'Upload Sheet Pull'!D26</f>
        <v>069</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0</v>
      </c>
      <c r="R24" s="48">
        <f>'Upload Sheet Pull'!T26</f>
        <v>0</v>
      </c>
      <c r="S24" s="48">
        <f>'Upload Sheet Pull'!U26</f>
        <v>0</v>
      </c>
      <c r="T24" s="48">
        <f t="shared" si="0"/>
        <v>0</v>
      </c>
    </row>
    <row r="25" spans="1:20" x14ac:dyDescent="0.35">
      <c r="A25" t="str">
        <f>'Upload Sheet Pull'!A27</f>
        <v>Budget</v>
      </c>
      <c r="B25" t="str">
        <f>'Upload Sheet Pull'!B27</f>
        <v>7020-000000</v>
      </c>
      <c r="C25">
        <f>'Upload Sheet Pull'!C27</f>
        <v>150</v>
      </c>
      <c r="D25" t="str">
        <f>'Upload Sheet Pull'!D27</f>
        <v>069</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0</v>
      </c>
      <c r="S25" s="48">
        <f>'Upload Sheet Pull'!U27</f>
        <v>0</v>
      </c>
      <c r="T25" s="48">
        <f t="shared" si="0"/>
        <v>0</v>
      </c>
    </row>
    <row r="26" spans="1:20" x14ac:dyDescent="0.35">
      <c r="A26" t="str">
        <f>'Upload Sheet Pull'!A28</f>
        <v>Budget</v>
      </c>
      <c r="B26" t="str">
        <f>'Upload Sheet Pull'!B28</f>
        <v>7022-000000</v>
      </c>
      <c r="C26">
        <f>'Upload Sheet Pull'!C28</f>
        <v>150</v>
      </c>
      <c r="D26" t="str">
        <f>'Upload Sheet Pull'!D28</f>
        <v>069</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0</v>
      </c>
      <c r="R26" s="48">
        <f>'Upload Sheet Pull'!T28</f>
        <v>0</v>
      </c>
      <c r="S26" s="48">
        <f>'Upload Sheet Pull'!U28</f>
        <v>0</v>
      </c>
      <c r="T26" s="48">
        <f t="shared" si="0"/>
        <v>0</v>
      </c>
    </row>
    <row r="27" spans="1:20" x14ac:dyDescent="0.35">
      <c r="A27" t="str">
        <f>'Upload Sheet Pull'!A29</f>
        <v>Budget</v>
      </c>
      <c r="B27" t="str">
        <f>'Upload Sheet Pull'!B29</f>
        <v>7030-000000</v>
      </c>
      <c r="C27">
        <f>'Upload Sheet Pull'!C29</f>
        <v>150</v>
      </c>
      <c r="D27" t="str">
        <f>'Upload Sheet Pull'!D29</f>
        <v>069</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35">
      <c r="A28" t="str">
        <f>'Upload Sheet Pull'!A30</f>
        <v>Budget</v>
      </c>
      <c r="B28" t="str">
        <f>'Upload Sheet Pull'!B30</f>
        <v>7042-000000</v>
      </c>
      <c r="C28">
        <f>'Upload Sheet Pull'!C30</f>
        <v>150</v>
      </c>
      <c r="D28" t="str">
        <f>'Upload Sheet Pull'!D30</f>
        <v>069</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35">
      <c r="A29" t="str">
        <f>'Upload Sheet Pull'!A31</f>
        <v>Budget</v>
      </c>
      <c r="B29" t="str">
        <f>'Upload Sheet Pull'!B31</f>
        <v>7048-000000</v>
      </c>
      <c r="C29">
        <f>'Upload Sheet Pull'!C31</f>
        <v>150</v>
      </c>
      <c r="D29" t="str">
        <f>'Upload Sheet Pull'!D31</f>
        <v>069</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35">
      <c r="A30" t="str">
        <f>'Upload Sheet Pull'!A32</f>
        <v>Budget</v>
      </c>
      <c r="B30" t="str">
        <f>'Upload Sheet Pull'!B32</f>
        <v>7070-000000</v>
      </c>
      <c r="C30">
        <f>'Upload Sheet Pull'!C32</f>
        <v>150</v>
      </c>
      <c r="D30" t="str">
        <f>'Upload Sheet Pull'!D32</f>
        <v>069</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35">
      <c r="A31" t="str">
        <f>'Upload Sheet Pull'!A33</f>
        <v>Budget</v>
      </c>
      <c r="B31" t="str">
        <f>'Upload Sheet Pull'!B33</f>
        <v>7072-000000</v>
      </c>
      <c r="C31">
        <f>'Upload Sheet Pull'!C33</f>
        <v>150</v>
      </c>
      <c r="D31" t="str">
        <f>'Upload Sheet Pull'!D33</f>
        <v>069</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35">
      <c r="A32" t="str">
        <f>'Upload Sheet Pull'!A34</f>
        <v>Budget</v>
      </c>
      <c r="B32" t="str">
        <f>'Upload Sheet Pull'!B34</f>
        <v>7078-000000</v>
      </c>
      <c r="C32">
        <f>'Upload Sheet Pull'!C34</f>
        <v>150</v>
      </c>
      <c r="D32" t="str">
        <f>'Upload Sheet Pull'!D34</f>
        <v>069</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0</v>
      </c>
      <c r="R32" s="48">
        <f>'Upload Sheet Pull'!T34</f>
        <v>0</v>
      </c>
      <c r="S32" s="48">
        <f>'Upload Sheet Pull'!U34</f>
        <v>0</v>
      </c>
      <c r="T32" s="48">
        <f t="shared" si="0"/>
        <v>0</v>
      </c>
    </row>
    <row r="33" spans="1:20" x14ac:dyDescent="0.35">
      <c r="A33" t="str">
        <f>'Upload Sheet Pull'!A35</f>
        <v>Budget</v>
      </c>
      <c r="B33" t="str">
        <f>'Upload Sheet Pull'!B35</f>
        <v>7080-000000</v>
      </c>
      <c r="C33">
        <f>'Upload Sheet Pull'!C35</f>
        <v>150</v>
      </c>
      <c r="D33" t="str">
        <f>'Upload Sheet Pull'!D35</f>
        <v>069</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0</v>
      </c>
      <c r="R33" s="48">
        <f>'Upload Sheet Pull'!T35</f>
        <v>0</v>
      </c>
      <c r="S33" s="48">
        <f>'Upload Sheet Pull'!U35</f>
        <v>0</v>
      </c>
      <c r="T33" s="48">
        <f t="shared" si="0"/>
        <v>0</v>
      </c>
    </row>
    <row r="34" spans="1:20" x14ac:dyDescent="0.35">
      <c r="A34" t="str">
        <f>'Upload Sheet Pull'!A36</f>
        <v>Budget</v>
      </c>
      <c r="B34" t="str">
        <f>'Upload Sheet Pull'!B36</f>
        <v>7090-000000</v>
      </c>
      <c r="C34">
        <f>'Upload Sheet Pull'!C36</f>
        <v>150</v>
      </c>
      <c r="D34" t="str">
        <f>'Upload Sheet Pull'!D36</f>
        <v>069</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35">
      <c r="A35" t="str">
        <f>'Upload Sheet Pull'!A37</f>
        <v>Budget</v>
      </c>
      <c r="B35" t="str">
        <f>'Upload Sheet Pull'!B37</f>
        <v/>
      </c>
      <c r="C35">
        <f>'Upload Sheet Pull'!C37</f>
        <v>150</v>
      </c>
      <c r="D35" t="str">
        <f>'Upload Sheet Pull'!D37</f>
        <v>069</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35">
      <c r="A36" t="str">
        <f>'Upload Sheet Pull'!A38</f>
        <v>Budget</v>
      </c>
      <c r="B36" t="str">
        <f>'Upload Sheet Pull'!B38</f>
        <v/>
      </c>
      <c r="C36">
        <f>'Upload Sheet Pull'!C38</f>
        <v>150</v>
      </c>
      <c r="D36" t="str">
        <f>'Upload Sheet Pull'!D38</f>
        <v>069</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35">
      <c r="A37" t="str">
        <f>'Upload Sheet Pull'!A39</f>
        <v>Budget</v>
      </c>
      <c r="B37" t="str">
        <f>'Upload Sheet Pull'!B39</f>
        <v/>
      </c>
      <c r="C37">
        <f>'Upload Sheet Pull'!C39</f>
        <v>150</v>
      </c>
      <c r="D37" t="str">
        <f>'Upload Sheet Pull'!D39</f>
        <v>069</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35">
      <c r="A38" t="str">
        <f>'Upload Sheet Pull'!A40</f>
        <v>Budget</v>
      </c>
      <c r="B38" t="str">
        <f>'Upload Sheet Pull'!B40</f>
        <v>6025-000000</v>
      </c>
      <c r="C38">
        <f>'Upload Sheet Pull'!C40</f>
        <v>200</v>
      </c>
      <c r="D38" t="str">
        <f>'Upload Sheet Pull'!D40</f>
        <v>069</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35">
      <c r="A39" t="str">
        <f>'Upload Sheet Pull'!A41</f>
        <v>Budget</v>
      </c>
      <c r="B39" t="str">
        <f>'Upload Sheet Pull'!B41</f>
        <v>6010-000000</v>
      </c>
      <c r="C39">
        <f>'Upload Sheet Pull'!C41</f>
        <v>200</v>
      </c>
      <c r="D39" t="str">
        <f>'Upload Sheet Pull'!D41</f>
        <v>069</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35">
      <c r="A40" t="str">
        <f>'Upload Sheet Pull'!A42</f>
        <v>Budget</v>
      </c>
      <c r="B40" t="str">
        <f>'Upload Sheet Pull'!B42</f>
        <v>6010-000000</v>
      </c>
      <c r="C40">
        <f>'Upload Sheet Pull'!C42</f>
        <v>200</v>
      </c>
      <c r="D40" t="str">
        <f>'Upload Sheet Pull'!D42</f>
        <v>069</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35">
      <c r="A41" t="str">
        <f>'Upload Sheet Pull'!A43</f>
        <v>Budget</v>
      </c>
      <c r="B41" t="str">
        <f>'Upload Sheet Pull'!B43</f>
        <v>6010-000000</v>
      </c>
      <c r="C41">
        <f>'Upload Sheet Pull'!C43</f>
        <v>200</v>
      </c>
      <c r="D41" t="str">
        <f>'Upload Sheet Pull'!D43</f>
        <v>069</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35">
      <c r="A42" t="str">
        <f>'Upload Sheet Pull'!A44</f>
        <v>Budget</v>
      </c>
      <c r="B42" t="str">
        <f>'Upload Sheet Pull'!B44</f>
        <v>6050-000000</v>
      </c>
      <c r="C42">
        <f>'Upload Sheet Pull'!C44</f>
        <v>200</v>
      </c>
      <c r="D42" t="str">
        <f>'Upload Sheet Pull'!D44</f>
        <v>069</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35">
      <c r="A43" t="str">
        <f>'Upload Sheet Pull'!A45</f>
        <v>Budget</v>
      </c>
      <c r="B43" t="str">
        <f>'Upload Sheet Pull'!B45</f>
        <v>6055-000000</v>
      </c>
      <c r="C43">
        <f>'Upload Sheet Pull'!C45</f>
        <v>200</v>
      </c>
      <c r="D43" t="str">
        <f>'Upload Sheet Pull'!D45</f>
        <v>069</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35">
      <c r="A44" t="str">
        <f>'Upload Sheet Pull'!A46</f>
        <v>Budget</v>
      </c>
      <c r="B44" t="str">
        <f>'Upload Sheet Pull'!B46</f>
        <v>6060-000000</v>
      </c>
      <c r="C44">
        <f>'Upload Sheet Pull'!C46</f>
        <v>200</v>
      </c>
      <c r="D44" t="str">
        <f>'Upload Sheet Pull'!D46</f>
        <v>069</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35">
      <c r="A45" t="str">
        <f>'Upload Sheet Pull'!A47</f>
        <v>Budget</v>
      </c>
      <c r="B45" t="str">
        <f>'Upload Sheet Pull'!B47</f>
        <v>6020-000000</v>
      </c>
      <c r="C45">
        <f>'Upload Sheet Pull'!C47</f>
        <v>200</v>
      </c>
      <c r="D45" t="str">
        <f>'Upload Sheet Pull'!D47</f>
        <v>069</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35">
      <c r="A46" t="str">
        <f>'Upload Sheet Pull'!A48</f>
        <v>Budget</v>
      </c>
      <c r="B46" t="str">
        <f>'Upload Sheet Pull'!B48</f>
        <v>6030-000000</v>
      </c>
      <c r="C46">
        <f>'Upload Sheet Pull'!C48</f>
        <v>200</v>
      </c>
      <c r="D46" t="str">
        <f>'Upload Sheet Pull'!D48</f>
        <v>069</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35">
      <c r="A47" t="str">
        <f>'Upload Sheet Pull'!A49</f>
        <v>Budget</v>
      </c>
      <c r="B47" t="str">
        <f>'Upload Sheet Pull'!B49</f>
        <v>6035-000000</v>
      </c>
      <c r="C47">
        <f>'Upload Sheet Pull'!C49</f>
        <v>200</v>
      </c>
      <c r="D47" t="str">
        <f>'Upload Sheet Pull'!D49</f>
        <v>069</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35">
      <c r="A48" t="str">
        <f>'Upload Sheet Pull'!A50</f>
        <v>Budget</v>
      </c>
      <c r="B48" t="str">
        <f>'Upload Sheet Pull'!B50</f>
        <v>6040-000000</v>
      </c>
      <c r="C48">
        <f>'Upload Sheet Pull'!C50</f>
        <v>200</v>
      </c>
      <c r="D48" t="str">
        <f>'Upload Sheet Pull'!D50</f>
        <v>069</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35">
      <c r="A49" t="str">
        <f>'Upload Sheet Pull'!A51</f>
        <v>Budget</v>
      </c>
      <c r="B49" t="str">
        <f>'Upload Sheet Pull'!B51</f>
        <v>7008-000000</v>
      </c>
      <c r="C49">
        <f>'Upload Sheet Pull'!C51</f>
        <v>200</v>
      </c>
      <c r="D49" t="str">
        <f>'Upload Sheet Pull'!D51</f>
        <v>069</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35">
      <c r="A50" t="str">
        <f>'Upload Sheet Pull'!A52</f>
        <v>Budget</v>
      </c>
      <c r="B50" t="str">
        <f>'Upload Sheet Pull'!B52</f>
        <v>7010-000000</v>
      </c>
      <c r="C50">
        <f>'Upload Sheet Pull'!C52</f>
        <v>200</v>
      </c>
      <c r="D50" t="str">
        <f>'Upload Sheet Pull'!D52</f>
        <v>069</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35">
      <c r="A51" t="str">
        <f>'Upload Sheet Pull'!A53</f>
        <v>Budget</v>
      </c>
      <c r="B51" t="str">
        <f>'Upload Sheet Pull'!B53</f>
        <v>7012-000000</v>
      </c>
      <c r="C51">
        <f>'Upload Sheet Pull'!C53</f>
        <v>200</v>
      </c>
      <c r="D51" t="str">
        <f>'Upload Sheet Pull'!D53</f>
        <v>069</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35">
      <c r="A52" t="str">
        <f>'Upload Sheet Pull'!A54</f>
        <v>Budget</v>
      </c>
      <c r="B52" t="str">
        <f>'Upload Sheet Pull'!B54</f>
        <v>7014-000000</v>
      </c>
      <c r="C52">
        <f>'Upload Sheet Pull'!C54</f>
        <v>200</v>
      </c>
      <c r="D52" t="str">
        <f>'Upload Sheet Pull'!D54</f>
        <v>069</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35">
      <c r="A53" t="str">
        <f>'Upload Sheet Pull'!A55</f>
        <v>Budget</v>
      </c>
      <c r="B53" t="str">
        <f>'Upload Sheet Pull'!B55</f>
        <v>7018-000000</v>
      </c>
      <c r="C53">
        <f>'Upload Sheet Pull'!C55</f>
        <v>200</v>
      </c>
      <c r="D53" t="str">
        <f>'Upload Sheet Pull'!D55</f>
        <v>069</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35">
      <c r="A54" t="str">
        <f>'Upload Sheet Pull'!A56</f>
        <v>Budget</v>
      </c>
      <c r="B54" t="str">
        <f>'Upload Sheet Pull'!B56</f>
        <v>7022-000000</v>
      </c>
      <c r="C54">
        <f>'Upload Sheet Pull'!C56</f>
        <v>200</v>
      </c>
      <c r="D54" t="str">
        <f>'Upload Sheet Pull'!D56</f>
        <v>069</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35">
      <c r="A55" t="str">
        <f>'Upload Sheet Pull'!A57</f>
        <v>Budget</v>
      </c>
      <c r="B55" t="str">
        <f>'Upload Sheet Pull'!B57</f>
        <v>7042-000000</v>
      </c>
      <c r="C55">
        <f>'Upload Sheet Pull'!C57</f>
        <v>200</v>
      </c>
      <c r="D55" t="str">
        <f>'Upload Sheet Pull'!D57</f>
        <v>069</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35">
      <c r="A56" t="str">
        <f>'Upload Sheet Pull'!A58</f>
        <v>Budget</v>
      </c>
      <c r="B56" t="str">
        <f>'Upload Sheet Pull'!B58</f>
        <v>7070-000000</v>
      </c>
      <c r="C56">
        <f>'Upload Sheet Pull'!C58</f>
        <v>200</v>
      </c>
      <c r="D56" t="str">
        <f>'Upload Sheet Pull'!D58</f>
        <v>069</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35">
      <c r="A57" t="str">
        <f>'Upload Sheet Pull'!A59</f>
        <v>Budget</v>
      </c>
      <c r="B57" t="str">
        <f>'Upload Sheet Pull'!B59</f>
        <v>7090-000000</v>
      </c>
      <c r="C57">
        <f>'Upload Sheet Pull'!C59</f>
        <v>200</v>
      </c>
      <c r="D57" t="str">
        <f>'Upload Sheet Pull'!D59</f>
        <v>069</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35">
      <c r="A58" t="str">
        <f>'Upload Sheet Pull'!A60</f>
        <v>Budget</v>
      </c>
      <c r="B58" t="str">
        <f>'Upload Sheet Pull'!B60</f>
        <v/>
      </c>
      <c r="C58">
        <f>'Upload Sheet Pull'!C60</f>
        <v>200</v>
      </c>
      <c r="D58" t="str">
        <f>'Upload Sheet Pull'!D60</f>
        <v>069</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35">
      <c r="A59" t="str">
        <f>'Upload Sheet Pull'!A61</f>
        <v>Budget</v>
      </c>
      <c r="B59" t="str">
        <f>'Upload Sheet Pull'!B61</f>
        <v/>
      </c>
      <c r="C59">
        <f>'Upload Sheet Pull'!C61</f>
        <v>200</v>
      </c>
      <c r="D59" t="str">
        <f>'Upload Sheet Pull'!D61</f>
        <v>069</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35">
      <c r="A60" t="str">
        <f>'Upload Sheet Pull'!A62</f>
        <v>Budget</v>
      </c>
      <c r="B60" t="str">
        <f>'Upload Sheet Pull'!B62</f>
        <v/>
      </c>
      <c r="C60">
        <f>'Upload Sheet Pull'!C62</f>
        <v>200</v>
      </c>
      <c r="D60" t="str">
        <f>'Upload Sheet Pull'!D62</f>
        <v>069</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35">
      <c r="A61" t="str">
        <f>'Upload Sheet Pull'!A63</f>
        <v>Budget</v>
      </c>
      <c r="B61" t="str">
        <f>'Upload Sheet Pull'!B63</f>
        <v>6045-000000</v>
      </c>
      <c r="C61">
        <f>'Upload Sheet Pull'!C63</f>
        <v>400</v>
      </c>
      <c r="D61" t="str">
        <f>'Upload Sheet Pull'!D63</f>
        <v>069</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35">
      <c r="A62" t="str">
        <f>'Upload Sheet Pull'!A64</f>
        <v>Budget</v>
      </c>
      <c r="B62" t="str">
        <f>'Upload Sheet Pull'!B64</f>
        <v>7002-000000</v>
      </c>
      <c r="C62">
        <f>'Upload Sheet Pull'!C64</f>
        <v>400</v>
      </c>
      <c r="D62" t="str">
        <f>'Upload Sheet Pull'!D64</f>
        <v>069</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35">
      <c r="A63" t="str">
        <f>'Upload Sheet Pull'!A65</f>
        <v>Budget</v>
      </c>
      <c r="B63" t="str">
        <f>'Upload Sheet Pull'!B65</f>
        <v>7006-000000</v>
      </c>
      <c r="C63">
        <f>'Upload Sheet Pull'!C65</f>
        <v>599</v>
      </c>
      <c r="D63" t="str">
        <f>'Upload Sheet Pull'!D65</f>
        <v>069</v>
      </c>
      <c r="F63" t="str">
        <f>IF('Upload Sheet Pull'!E65="","",'Upload Sheet Pull'!E65)</f>
        <v/>
      </c>
      <c r="H63" s="48">
        <f>'Upload Sheet Pull'!J65</f>
        <v>0</v>
      </c>
      <c r="I63" s="48">
        <f>'Upload Sheet Pull'!K65</f>
        <v>0</v>
      </c>
      <c r="J63" s="48">
        <f>'Upload Sheet Pull'!L65</f>
        <v>100</v>
      </c>
      <c r="K63" s="48">
        <f>'Upload Sheet Pull'!M65</f>
        <v>0</v>
      </c>
      <c r="L63" s="48">
        <f>'Upload Sheet Pull'!N65</f>
        <v>100</v>
      </c>
      <c r="M63" s="48">
        <f>'Upload Sheet Pull'!O65</f>
        <v>0</v>
      </c>
      <c r="N63" s="48">
        <f>'Upload Sheet Pull'!P65</f>
        <v>0</v>
      </c>
      <c r="O63" s="48">
        <f>'Upload Sheet Pull'!Q65</f>
        <v>0</v>
      </c>
      <c r="P63" s="48">
        <f>'Upload Sheet Pull'!R65</f>
        <v>100</v>
      </c>
      <c r="Q63" s="48">
        <f>'Upload Sheet Pull'!S65</f>
        <v>0</v>
      </c>
      <c r="R63" s="48">
        <f>'Upload Sheet Pull'!T65</f>
        <v>0</v>
      </c>
      <c r="S63" s="48">
        <f>'Upload Sheet Pull'!U65</f>
        <v>0</v>
      </c>
      <c r="T63" s="48">
        <f t="shared" si="0"/>
        <v>300</v>
      </c>
    </row>
    <row r="64" spans="1:20" x14ac:dyDescent="0.35">
      <c r="A64" t="str">
        <f>'Upload Sheet Pull'!A66</f>
        <v>Budget</v>
      </c>
      <c r="B64" t="str">
        <f>'Upload Sheet Pull'!B66</f>
        <v>7008-000000</v>
      </c>
      <c r="C64">
        <f>'Upload Sheet Pull'!C66</f>
        <v>599</v>
      </c>
      <c r="D64" t="str">
        <f>'Upload Sheet Pull'!D66</f>
        <v>069</v>
      </c>
      <c r="F64" t="str">
        <f>IF('Upload Sheet Pull'!E66="","",'Upload Sheet Pull'!E66)</f>
        <v/>
      </c>
      <c r="H64" s="48">
        <f>'Upload Sheet Pull'!J66</f>
        <v>0</v>
      </c>
      <c r="I64" s="48">
        <f>'Upload Sheet Pull'!K66</f>
        <v>100</v>
      </c>
      <c r="J64" s="48">
        <f>'Upload Sheet Pull'!L66</f>
        <v>0</v>
      </c>
      <c r="K64" s="48">
        <f>'Upload Sheet Pull'!M66</f>
        <v>100</v>
      </c>
      <c r="L64" s="48">
        <f>'Upload Sheet Pull'!N66</f>
        <v>0</v>
      </c>
      <c r="M64" s="48">
        <f>'Upload Sheet Pull'!O66</f>
        <v>0</v>
      </c>
      <c r="N64" s="48">
        <f>'Upload Sheet Pull'!P66</f>
        <v>0</v>
      </c>
      <c r="O64" s="48">
        <f>'Upload Sheet Pull'!Q66</f>
        <v>100</v>
      </c>
      <c r="P64" s="48">
        <f>'Upload Sheet Pull'!R66</f>
        <v>0</v>
      </c>
      <c r="Q64" s="48">
        <f>'Upload Sheet Pull'!S66</f>
        <v>100</v>
      </c>
      <c r="R64" s="48">
        <f>'Upload Sheet Pull'!T66</f>
        <v>0</v>
      </c>
      <c r="S64" s="48">
        <f>'Upload Sheet Pull'!U66</f>
        <v>100</v>
      </c>
      <c r="T64" s="48">
        <f t="shared" si="0"/>
        <v>500</v>
      </c>
    </row>
    <row r="65" spans="1:20" x14ac:dyDescent="0.35">
      <c r="A65" t="str">
        <f>'Upload Sheet Pull'!A67</f>
        <v>Budget</v>
      </c>
      <c r="B65" t="str">
        <f>'Upload Sheet Pull'!B67</f>
        <v>7010-000000</v>
      </c>
      <c r="C65">
        <f>'Upload Sheet Pull'!C67</f>
        <v>599</v>
      </c>
      <c r="D65" t="str">
        <f>'Upload Sheet Pull'!D67</f>
        <v>069</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35">
      <c r="A66" t="str">
        <f>'Upload Sheet Pull'!A68</f>
        <v>Budget</v>
      </c>
      <c r="B66" t="str">
        <f>'Upload Sheet Pull'!B68</f>
        <v>7012-000000</v>
      </c>
      <c r="C66">
        <f>'Upload Sheet Pull'!C68</f>
        <v>599</v>
      </c>
      <c r="D66" t="str">
        <f>'Upload Sheet Pull'!D68</f>
        <v>069</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35">
      <c r="A67" t="str">
        <f>'Upload Sheet Pull'!A69</f>
        <v>Budget</v>
      </c>
      <c r="B67" t="str">
        <f>'Upload Sheet Pull'!B69</f>
        <v>7036-000000</v>
      </c>
      <c r="C67">
        <f>'Upload Sheet Pull'!C69</f>
        <v>599</v>
      </c>
      <c r="D67" t="str">
        <f>'Upload Sheet Pull'!D69</f>
        <v>069</v>
      </c>
      <c r="F67" t="str">
        <f>IF('Upload Sheet Pull'!E69="","",'Upload Sheet Pull'!E69)</f>
        <v/>
      </c>
      <c r="H67" s="48">
        <f>'Upload Sheet Pull'!J69</f>
        <v>0</v>
      </c>
      <c r="I67" s="48">
        <f>'Upload Sheet Pull'!K69</f>
        <v>0</v>
      </c>
      <c r="J67" s="48">
        <f>'Upload Sheet Pull'!L69</f>
        <v>700</v>
      </c>
      <c r="K67" s="48">
        <f>'Upload Sheet Pull'!M69</f>
        <v>100</v>
      </c>
      <c r="L67" s="48">
        <f>'Upload Sheet Pull'!N69</f>
        <v>0</v>
      </c>
      <c r="M67" s="48">
        <f>'Upload Sheet Pull'!O69</f>
        <v>0</v>
      </c>
      <c r="N67" s="48">
        <f>'Upload Sheet Pull'!P69</f>
        <v>800</v>
      </c>
      <c r="O67" s="48">
        <f>'Upload Sheet Pull'!Q69</f>
        <v>100</v>
      </c>
      <c r="P67" s="48">
        <f>'Upload Sheet Pull'!R69</f>
        <v>1000</v>
      </c>
      <c r="Q67" s="48">
        <f>'Upload Sheet Pull'!S69</f>
        <v>700</v>
      </c>
      <c r="R67" s="48">
        <f>'Upload Sheet Pull'!T69</f>
        <v>100</v>
      </c>
      <c r="S67" s="48">
        <f>'Upload Sheet Pull'!U69</f>
        <v>0</v>
      </c>
      <c r="T67" s="48">
        <f t="shared" si="1"/>
        <v>3500</v>
      </c>
    </row>
    <row r="68" spans="1:20" x14ac:dyDescent="0.35">
      <c r="A68" t="str">
        <f>'Upload Sheet Pull'!A70</f>
        <v>Budget</v>
      </c>
      <c r="B68" t="str">
        <f>'Upload Sheet Pull'!B70</f>
        <v>7044-000000</v>
      </c>
      <c r="C68">
        <f>'Upload Sheet Pull'!C70</f>
        <v>599</v>
      </c>
      <c r="D68" t="str">
        <f>'Upload Sheet Pull'!D70</f>
        <v>069</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35">
      <c r="A69" t="str">
        <f>'Upload Sheet Pull'!A71</f>
        <v>Budget</v>
      </c>
      <c r="B69" t="str">
        <f>'Upload Sheet Pull'!B71</f>
        <v>7082-000000</v>
      </c>
      <c r="C69">
        <f>'Upload Sheet Pull'!C71</f>
        <v>599</v>
      </c>
      <c r="D69" t="str">
        <f>'Upload Sheet Pull'!D71</f>
        <v>069</v>
      </c>
      <c r="F69" t="str">
        <f>IF('Upload Sheet Pull'!E71="","",'Upload Sheet Pull'!E71)</f>
        <v/>
      </c>
      <c r="H69" s="48">
        <f>'Upload Sheet Pull'!J71</f>
        <v>0</v>
      </c>
      <c r="I69" s="48">
        <f>'Upload Sheet Pull'!K71</f>
        <v>225</v>
      </c>
      <c r="J69" s="48">
        <f>'Upload Sheet Pull'!L71</f>
        <v>225</v>
      </c>
      <c r="K69" s="48">
        <f>'Upload Sheet Pull'!M71</f>
        <v>225</v>
      </c>
      <c r="L69" s="48">
        <f>'Upload Sheet Pull'!N71</f>
        <v>225</v>
      </c>
      <c r="M69" s="48">
        <f>'Upload Sheet Pull'!O71</f>
        <v>0</v>
      </c>
      <c r="N69" s="48">
        <f>'Upload Sheet Pull'!P71</f>
        <v>0</v>
      </c>
      <c r="O69" s="48">
        <f>'Upload Sheet Pull'!Q71</f>
        <v>0</v>
      </c>
      <c r="P69" s="48">
        <f>'Upload Sheet Pull'!R71</f>
        <v>1200</v>
      </c>
      <c r="Q69" s="48">
        <f>'Upload Sheet Pull'!S71</f>
        <v>1200</v>
      </c>
      <c r="R69" s="48">
        <f>'Upload Sheet Pull'!T71</f>
        <v>1200</v>
      </c>
      <c r="S69" s="48">
        <f>'Upload Sheet Pull'!U71</f>
        <v>1200</v>
      </c>
      <c r="T69" s="48">
        <f t="shared" si="1"/>
        <v>5700</v>
      </c>
    </row>
    <row r="70" spans="1:20" x14ac:dyDescent="0.35">
      <c r="A70" t="str">
        <f>'Upload Sheet Pull'!A72</f>
        <v>Budget</v>
      </c>
      <c r="B70" t="str">
        <f>'Upload Sheet Pull'!B72</f>
        <v/>
      </c>
      <c r="C70">
        <f>'Upload Sheet Pull'!C72</f>
        <v>599</v>
      </c>
      <c r="D70" t="str">
        <f>'Upload Sheet Pull'!D72</f>
        <v>069</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35">
      <c r="A71" t="str">
        <f>'Upload Sheet Pull'!A73</f>
        <v>Budget</v>
      </c>
      <c r="B71" t="str">
        <f>'Upload Sheet Pull'!B73</f>
        <v/>
      </c>
      <c r="C71">
        <f>'Upload Sheet Pull'!C73</f>
        <v>599</v>
      </c>
      <c r="D71" t="str">
        <f>'Upload Sheet Pull'!D73</f>
        <v>069</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35">
      <c r="A72" t="str">
        <f>'Upload Sheet Pull'!A74</f>
        <v>Budget</v>
      </c>
      <c r="B72" t="str">
        <f>'Upload Sheet Pull'!B74</f>
        <v/>
      </c>
      <c r="C72">
        <f>'Upload Sheet Pull'!C74</f>
        <v>599</v>
      </c>
      <c r="D72" t="str">
        <f>'Upload Sheet Pull'!D74</f>
        <v>069</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35">
      <c r="A73" t="str">
        <f>'Upload Sheet Pull'!A75</f>
        <v>Budget</v>
      </c>
      <c r="B73" t="str">
        <f>'Upload Sheet Pull'!B75</f>
        <v>7006-000000</v>
      </c>
      <c r="C73">
        <f>'Upload Sheet Pull'!C75</f>
        <v>570</v>
      </c>
      <c r="D73" t="str">
        <f>'Upload Sheet Pull'!D75</f>
        <v>069</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35">
      <c r="A74" t="str">
        <f>'Upload Sheet Pull'!A76</f>
        <v>Budget</v>
      </c>
      <c r="B74" t="str">
        <f>'Upload Sheet Pull'!B76</f>
        <v>7008-000000</v>
      </c>
      <c r="C74">
        <f>'Upload Sheet Pull'!C76</f>
        <v>570</v>
      </c>
      <c r="D74" t="str">
        <f>'Upload Sheet Pull'!D76</f>
        <v>069</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35">
      <c r="A75" t="str">
        <f>'Upload Sheet Pull'!A77</f>
        <v>Budget</v>
      </c>
      <c r="B75" t="str">
        <f>'Upload Sheet Pull'!B77</f>
        <v>7010-000000</v>
      </c>
      <c r="C75">
        <f>'Upload Sheet Pull'!C77</f>
        <v>570</v>
      </c>
      <c r="D75" t="str">
        <f>'Upload Sheet Pull'!D77</f>
        <v>069</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0</v>
      </c>
    </row>
    <row r="76" spans="1:20" x14ac:dyDescent="0.35">
      <c r="A76" t="str">
        <f>'Upload Sheet Pull'!A78</f>
        <v>Budget</v>
      </c>
      <c r="B76" t="str">
        <f>'Upload Sheet Pull'!B78</f>
        <v>7012-000000</v>
      </c>
      <c r="C76">
        <f>'Upload Sheet Pull'!C78</f>
        <v>570</v>
      </c>
      <c r="D76" t="str">
        <f>'Upload Sheet Pull'!D78</f>
        <v>069</v>
      </c>
      <c r="F76" t="str">
        <f>IF('Upload Sheet Pull'!E78="","",'Upload Sheet Pull'!E78)</f>
        <v/>
      </c>
      <c r="H76" s="48">
        <f>'Upload Sheet Pull'!J78</f>
        <v>300</v>
      </c>
      <c r="I76" s="48">
        <f>'Upload Sheet Pull'!K78</f>
        <v>1500</v>
      </c>
      <c r="J76" s="48">
        <f>'Upload Sheet Pull'!L78</f>
        <v>0</v>
      </c>
      <c r="K76" s="48">
        <f>'Upload Sheet Pull'!M78</f>
        <v>250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2050</v>
      </c>
    </row>
    <row r="77" spans="1:20" x14ac:dyDescent="0.35">
      <c r="A77" t="str">
        <f>'Upload Sheet Pull'!A79</f>
        <v>Budget</v>
      </c>
      <c r="B77" t="str">
        <f>'Upload Sheet Pull'!B79</f>
        <v>7036-000000</v>
      </c>
      <c r="C77">
        <f>'Upload Sheet Pull'!C79</f>
        <v>570</v>
      </c>
      <c r="D77" t="str">
        <f>'Upload Sheet Pull'!D79</f>
        <v>069</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35">
      <c r="A78" t="str">
        <f>'Upload Sheet Pull'!A80</f>
        <v>Budget</v>
      </c>
      <c r="B78" t="str">
        <f>'Upload Sheet Pull'!B80</f>
        <v>7044-000000</v>
      </c>
      <c r="C78">
        <f>'Upload Sheet Pull'!C80</f>
        <v>570</v>
      </c>
      <c r="D78" t="str">
        <f>'Upload Sheet Pull'!D80</f>
        <v>069</v>
      </c>
      <c r="F78" t="str">
        <f>IF('Upload Sheet Pull'!E80="","",'Upload Sheet Pull'!E80)</f>
        <v/>
      </c>
      <c r="H78" s="48">
        <f>'Upload Sheet Pull'!J80</f>
        <v>83.333333333333329</v>
      </c>
      <c r="I78" s="48">
        <f>'Upload Sheet Pull'!K80</f>
        <v>83.333333333333329</v>
      </c>
      <c r="J78" s="48">
        <f>'Upload Sheet Pull'!L80</f>
        <v>83.333333333333329</v>
      </c>
      <c r="K78" s="48">
        <f>'Upload Sheet Pull'!M80</f>
        <v>83.333333333333329</v>
      </c>
      <c r="L78" s="48">
        <f>'Upload Sheet Pull'!N80</f>
        <v>83.333333333333329</v>
      </c>
      <c r="M78" s="48">
        <f>'Upload Sheet Pull'!O80</f>
        <v>83.333333333333329</v>
      </c>
      <c r="N78" s="48">
        <f>'Upload Sheet Pull'!P80</f>
        <v>83.333333333333329</v>
      </c>
      <c r="O78" s="48">
        <f>'Upload Sheet Pull'!Q80</f>
        <v>83.333333333333329</v>
      </c>
      <c r="P78" s="48">
        <f>'Upload Sheet Pull'!R80</f>
        <v>83.333333333333329</v>
      </c>
      <c r="Q78" s="48">
        <f>'Upload Sheet Pull'!S80</f>
        <v>83.333333333333329</v>
      </c>
      <c r="R78" s="48">
        <f>'Upload Sheet Pull'!T80</f>
        <v>83.333333333333329</v>
      </c>
      <c r="S78" s="48">
        <f>'Upload Sheet Pull'!U80</f>
        <v>83.333333333333329</v>
      </c>
      <c r="T78" s="48">
        <f t="shared" si="1"/>
        <v>1000.0000000000001</v>
      </c>
    </row>
    <row r="79" spans="1:20" x14ac:dyDescent="0.35">
      <c r="A79" t="str">
        <f>'Upload Sheet Pull'!A81</f>
        <v>Budget</v>
      </c>
      <c r="B79" t="str">
        <f>'Upload Sheet Pull'!B81</f>
        <v>7082-000000</v>
      </c>
      <c r="C79">
        <f>'Upload Sheet Pull'!C81</f>
        <v>570</v>
      </c>
      <c r="D79" t="str">
        <f>'Upload Sheet Pull'!D81</f>
        <v>069</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35">
      <c r="A80" t="str">
        <f>'Upload Sheet Pull'!A82</f>
        <v>Budget</v>
      </c>
      <c r="B80" t="str">
        <f>'Upload Sheet Pull'!B82</f>
        <v/>
      </c>
      <c r="C80">
        <f>'Upload Sheet Pull'!C82</f>
        <v>570</v>
      </c>
      <c r="D80" t="str">
        <f>'Upload Sheet Pull'!D82</f>
        <v>069</v>
      </c>
      <c r="F80" t="str">
        <f>IF('Upload Sheet Pull'!E82="","",'Upload Sheet Pull'!E82)</f>
        <v/>
      </c>
      <c r="H80" s="48">
        <f>'Upload Sheet Pull'!J82</f>
        <v>0</v>
      </c>
      <c r="I80" s="48">
        <f>'Upload Sheet Pull'!K82</f>
        <v>0</v>
      </c>
      <c r="J80" s="48">
        <f>'Upload Sheet Pull'!L82</f>
        <v>250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250</v>
      </c>
    </row>
    <row r="81" spans="1:20" x14ac:dyDescent="0.35">
      <c r="A81" t="str">
        <f>'Upload Sheet Pull'!A83</f>
        <v>Budget</v>
      </c>
      <c r="B81" t="str">
        <f>'Upload Sheet Pull'!B83</f>
        <v/>
      </c>
      <c r="C81">
        <f>'Upload Sheet Pull'!C83</f>
        <v>570</v>
      </c>
      <c r="D81" t="str">
        <f>'Upload Sheet Pull'!D83</f>
        <v>069</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35">
      <c r="A82" t="str">
        <f>'Upload Sheet Pull'!A84</f>
        <v>Budget</v>
      </c>
      <c r="B82" t="str">
        <f>'Upload Sheet Pull'!B84</f>
        <v/>
      </c>
      <c r="C82">
        <f>'Upload Sheet Pull'!C84</f>
        <v>570</v>
      </c>
      <c r="D82" t="str">
        <f>'Upload Sheet Pull'!D84</f>
        <v>069</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35">
      <c r="A83" t="str">
        <f>'Upload Sheet Pull'!A85</f>
        <v>Budget</v>
      </c>
      <c r="B83" t="str">
        <f>'Upload Sheet Pull'!B85</f>
        <v>7006-000000</v>
      </c>
      <c r="C83">
        <f>'Upload Sheet Pull'!C85</f>
        <v>571</v>
      </c>
      <c r="D83" t="str">
        <f>'Upload Sheet Pull'!D85</f>
        <v>069</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35">
      <c r="A84" t="str">
        <f>'Upload Sheet Pull'!A86</f>
        <v>Budget</v>
      </c>
      <c r="B84" t="str">
        <f>'Upload Sheet Pull'!B86</f>
        <v>7008-000000</v>
      </c>
      <c r="C84">
        <f>'Upload Sheet Pull'!C86</f>
        <v>571</v>
      </c>
      <c r="D84" t="str">
        <f>'Upload Sheet Pull'!D86</f>
        <v>069</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35">
      <c r="A85" t="str">
        <f>'Upload Sheet Pull'!A87</f>
        <v>Budget</v>
      </c>
      <c r="B85" t="str">
        <f>'Upload Sheet Pull'!B87</f>
        <v>7010-000000</v>
      </c>
      <c r="C85">
        <f>'Upload Sheet Pull'!C87</f>
        <v>571</v>
      </c>
      <c r="D85" t="str">
        <f>'Upload Sheet Pull'!D87</f>
        <v>069</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35">
      <c r="A86" t="str">
        <f>'Upload Sheet Pull'!A88</f>
        <v>Budget</v>
      </c>
      <c r="B86" t="str">
        <f>'Upload Sheet Pull'!B88</f>
        <v>7012-000000</v>
      </c>
      <c r="C86">
        <f>'Upload Sheet Pull'!C88</f>
        <v>571</v>
      </c>
      <c r="D86" t="str">
        <f>'Upload Sheet Pull'!D88</f>
        <v>069</v>
      </c>
      <c r="F86" t="str">
        <f>IF('Upload Sheet Pull'!E88="","",'Upload Sheet Pull'!E88)</f>
        <v/>
      </c>
      <c r="H86" s="48">
        <f>'Upload Sheet Pull'!J88</f>
        <v>100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100</v>
      </c>
    </row>
    <row r="87" spans="1:20" x14ac:dyDescent="0.35">
      <c r="A87" t="str">
        <f>'Upload Sheet Pull'!A89</f>
        <v>Budget</v>
      </c>
      <c r="B87" t="str">
        <f>'Upload Sheet Pull'!B89</f>
        <v>7036-000000</v>
      </c>
      <c r="C87">
        <f>'Upload Sheet Pull'!C89</f>
        <v>571</v>
      </c>
      <c r="D87" t="str">
        <f>'Upload Sheet Pull'!D89</f>
        <v>069</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35">
      <c r="A88" t="str">
        <f>'Upload Sheet Pull'!A90</f>
        <v>Budget</v>
      </c>
      <c r="B88" t="str">
        <f>'Upload Sheet Pull'!B90</f>
        <v>7044-000000</v>
      </c>
      <c r="C88">
        <f>'Upload Sheet Pull'!C90</f>
        <v>571</v>
      </c>
      <c r="D88" t="str">
        <f>'Upload Sheet Pull'!D90</f>
        <v>069</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35">
      <c r="A89" t="str">
        <f>'Upload Sheet Pull'!A91</f>
        <v>Budget</v>
      </c>
      <c r="B89" t="str">
        <f>'Upload Sheet Pull'!B91</f>
        <v>7082-000000</v>
      </c>
      <c r="C89">
        <f>'Upload Sheet Pull'!C91</f>
        <v>571</v>
      </c>
      <c r="D89" t="str">
        <f>'Upload Sheet Pull'!D91</f>
        <v>069</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35">
      <c r="A90" t="str">
        <f>'Upload Sheet Pull'!A92</f>
        <v>Budget</v>
      </c>
      <c r="B90" t="str">
        <f>'Upload Sheet Pull'!B92</f>
        <v/>
      </c>
      <c r="C90">
        <f>'Upload Sheet Pull'!C92</f>
        <v>571</v>
      </c>
      <c r="D90" t="str">
        <f>'Upload Sheet Pull'!D92</f>
        <v>069</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35">
      <c r="A91" t="str">
        <f>'Upload Sheet Pull'!A93</f>
        <v>Budget</v>
      </c>
      <c r="B91" t="str">
        <f>'Upload Sheet Pull'!B93</f>
        <v/>
      </c>
      <c r="C91">
        <f>'Upload Sheet Pull'!C93</f>
        <v>571</v>
      </c>
      <c r="D91" t="str">
        <f>'Upload Sheet Pull'!D93</f>
        <v>069</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35">
      <c r="A92" t="str">
        <f>'Upload Sheet Pull'!A94</f>
        <v>Budget</v>
      </c>
      <c r="B92" t="str">
        <f>'Upload Sheet Pull'!B94</f>
        <v/>
      </c>
      <c r="C92">
        <f>'Upload Sheet Pull'!C94</f>
        <v>571</v>
      </c>
      <c r="D92" t="str">
        <f>'Upload Sheet Pull'!D94</f>
        <v>069</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35">
      <c r="A93" t="str">
        <f>'Upload Sheet Pull'!A95</f>
        <v>Budget</v>
      </c>
      <c r="B93" t="str">
        <f>'Upload Sheet Pull'!B95</f>
        <v>7006-000000</v>
      </c>
      <c r="C93">
        <f>'Upload Sheet Pull'!C95</f>
        <v>572</v>
      </c>
      <c r="D93" t="str">
        <f>'Upload Sheet Pull'!D95</f>
        <v>069</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35">
      <c r="A94" t="str">
        <f>'Upload Sheet Pull'!A96</f>
        <v>Budget</v>
      </c>
      <c r="B94" t="str">
        <f>'Upload Sheet Pull'!B96</f>
        <v>7008-000000</v>
      </c>
      <c r="C94">
        <f>'Upload Sheet Pull'!C96</f>
        <v>572</v>
      </c>
      <c r="D94" t="str">
        <f>'Upload Sheet Pull'!D96</f>
        <v>069</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35">
      <c r="A95" t="str">
        <f>'Upload Sheet Pull'!A97</f>
        <v>Budget</v>
      </c>
      <c r="B95" t="str">
        <f>'Upload Sheet Pull'!B97</f>
        <v>7010-000000</v>
      </c>
      <c r="C95">
        <f>'Upload Sheet Pull'!C97</f>
        <v>572</v>
      </c>
      <c r="D95" t="str">
        <f>'Upload Sheet Pull'!D97</f>
        <v>069</v>
      </c>
      <c r="F95" t="str">
        <f>IF('Upload Sheet Pull'!E97="","",'Upload Sheet Pull'!E97)</f>
        <v/>
      </c>
      <c r="H95" s="48">
        <f>'Upload Sheet Pull'!J97</f>
        <v>0</v>
      </c>
      <c r="I95" s="48">
        <f>'Upload Sheet Pull'!K97</f>
        <v>0</v>
      </c>
      <c r="J95" s="48">
        <f>'Upload Sheet Pull'!L97</f>
        <v>0</v>
      </c>
      <c r="K95" s="48">
        <f>'Upload Sheet Pull'!M97</f>
        <v>2975</v>
      </c>
      <c r="L95" s="48">
        <f>'Upload Sheet Pull'!N97</f>
        <v>1983.3333333333333</v>
      </c>
      <c r="M95" s="48">
        <f>'Upload Sheet Pull'!O97</f>
        <v>0</v>
      </c>
      <c r="N95" s="48">
        <f>'Upload Sheet Pull'!P97</f>
        <v>0</v>
      </c>
      <c r="O95" s="48">
        <f>'Upload Sheet Pull'!Q97</f>
        <v>991.66666666666663</v>
      </c>
      <c r="P95" s="48">
        <f>'Upload Sheet Pull'!R97</f>
        <v>0</v>
      </c>
      <c r="Q95" s="48">
        <f>'Upload Sheet Pull'!S97</f>
        <v>0</v>
      </c>
      <c r="R95" s="48">
        <f>'Upload Sheet Pull'!T97</f>
        <v>0</v>
      </c>
      <c r="S95" s="48">
        <f>'Upload Sheet Pull'!U97</f>
        <v>0</v>
      </c>
      <c r="T95" s="48">
        <f t="shared" si="1"/>
        <v>5950</v>
      </c>
    </row>
    <row r="96" spans="1:20" x14ac:dyDescent="0.35">
      <c r="A96" t="str">
        <f>'Upload Sheet Pull'!A98</f>
        <v>Budget</v>
      </c>
      <c r="B96" t="str">
        <f>'Upload Sheet Pull'!B98</f>
        <v>7012-000000</v>
      </c>
      <c r="C96">
        <f>'Upload Sheet Pull'!C98</f>
        <v>572</v>
      </c>
      <c r="D96" t="str">
        <f>'Upload Sheet Pull'!D98</f>
        <v>069</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35">
      <c r="A97" t="str">
        <f>'Upload Sheet Pull'!A99</f>
        <v>Budget</v>
      </c>
      <c r="B97" t="str">
        <f>'Upload Sheet Pull'!B99</f>
        <v>7036-000000</v>
      </c>
      <c r="C97">
        <f>'Upload Sheet Pull'!C99</f>
        <v>572</v>
      </c>
      <c r="D97" t="str">
        <f>'Upload Sheet Pull'!D99</f>
        <v>069</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35">
      <c r="A98" t="str">
        <f>'Upload Sheet Pull'!A100</f>
        <v>Budget</v>
      </c>
      <c r="B98" t="str">
        <f>'Upload Sheet Pull'!B100</f>
        <v>7044-000000</v>
      </c>
      <c r="C98">
        <f>'Upload Sheet Pull'!C100</f>
        <v>572</v>
      </c>
      <c r="D98" t="str">
        <f>'Upload Sheet Pull'!D100</f>
        <v>069</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35">
      <c r="A99" t="str">
        <f>'Upload Sheet Pull'!A101</f>
        <v>Budget</v>
      </c>
      <c r="B99" t="str">
        <f>'Upload Sheet Pull'!B101</f>
        <v>7082-000000</v>
      </c>
      <c r="C99">
        <f>'Upload Sheet Pull'!C101</f>
        <v>572</v>
      </c>
      <c r="D99" t="str">
        <f>'Upload Sheet Pull'!D101</f>
        <v>069</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35">
      <c r="A100" t="str">
        <f>'Upload Sheet Pull'!A102</f>
        <v>Budget</v>
      </c>
      <c r="B100" t="str">
        <f>'Upload Sheet Pull'!B102</f>
        <v/>
      </c>
      <c r="C100">
        <f>'Upload Sheet Pull'!C102</f>
        <v>572</v>
      </c>
      <c r="D100" t="str">
        <f>'Upload Sheet Pull'!D102</f>
        <v>069</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35">
      <c r="A101" t="str">
        <f>'Upload Sheet Pull'!A103</f>
        <v>Budget</v>
      </c>
      <c r="B101" t="str">
        <f>'Upload Sheet Pull'!B103</f>
        <v/>
      </c>
      <c r="C101">
        <f>'Upload Sheet Pull'!C103</f>
        <v>572</v>
      </c>
      <c r="D101" t="str">
        <f>'Upload Sheet Pull'!D103</f>
        <v>069</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35">
      <c r="A102" t="str">
        <f>'Upload Sheet Pull'!A104</f>
        <v>Budget</v>
      </c>
      <c r="B102" t="str">
        <f>'Upload Sheet Pull'!B104</f>
        <v/>
      </c>
      <c r="C102">
        <f>'Upload Sheet Pull'!C104</f>
        <v>572</v>
      </c>
      <c r="D102" t="str">
        <f>'Upload Sheet Pull'!D104</f>
        <v>069</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35">
      <c r="A103" t="str">
        <f>'Upload Sheet Pull'!A105</f>
        <v>Budget</v>
      </c>
      <c r="B103" t="str">
        <f>'Upload Sheet Pull'!B105</f>
        <v>7006-000000</v>
      </c>
      <c r="C103">
        <f>'Upload Sheet Pull'!C105</f>
        <v>573</v>
      </c>
      <c r="D103" t="str">
        <f>'Upload Sheet Pull'!D105</f>
        <v>069</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35">
      <c r="A104" t="str">
        <f>'Upload Sheet Pull'!A106</f>
        <v>Budget</v>
      </c>
      <c r="B104" t="str">
        <f>'Upload Sheet Pull'!B106</f>
        <v>7008-000000</v>
      </c>
      <c r="C104">
        <f>'Upload Sheet Pull'!C106</f>
        <v>573</v>
      </c>
      <c r="D104" t="str">
        <f>'Upload Sheet Pull'!D106</f>
        <v>069</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35">
      <c r="A105" t="str">
        <f>'Upload Sheet Pull'!A107</f>
        <v>Budget</v>
      </c>
      <c r="B105" t="str">
        <f>'Upload Sheet Pull'!B107</f>
        <v>7010-000000</v>
      </c>
      <c r="C105">
        <f>'Upload Sheet Pull'!C107</f>
        <v>573</v>
      </c>
      <c r="D105" t="str">
        <f>'Upload Sheet Pull'!D107</f>
        <v>069</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35">
      <c r="A106" t="str">
        <f>'Upload Sheet Pull'!A108</f>
        <v>Budget</v>
      </c>
      <c r="B106" t="str">
        <f>'Upload Sheet Pull'!B108</f>
        <v>7012-000000</v>
      </c>
      <c r="C106">
        <f>'Upload Sheet Pull'!C108</f>
        <v>573</v>
      </c>
      <c r="D106" t="str">
        <f>'Upload Sheet Pull'!D108</f>
        <v>069</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900</v>
      </c>
      <c r="P106" s="48">
        <f>'Upload Sheet Pull'!R108</f>
        <v>900</v>
      </c>
      <c r="Q106" s="48">
        <f>'Upload Sheet Pull'!S108</f>
        <v>0</v>
      </c>
      <c r="R106" s="48">
        <f>'Upload Sheet Pull'!T108</f>
        <v>0</v>
      </c>
      <c r="S106" s="48">
        <f>'Upload Sheet Pull'!U108</f>
        <v>0</v>
      </c>
      <c r="T106" s="48">
        <f t="shared" si="1"/>
        <v>1800</v>
      </c>
    </row>
    <row r="107" spans="1:20" x14ac:dyDescent="0.35">
      <c r="A107" t="str">
        <f>'Upload Sheet Pull'!A109</f>
        <v>Budget</v>
      </c>
      <c r="B107" t="str">
        <f>'Upload Sheet Pull'!B109</f>
        <v>7036-000000</v>
      </c>
      <c r="C107">
        <f>'Upload Sheet Pull'!C109</f>
        <v>573</v>
      </c>
      <c r="D107" t="str">
        <f>'Upload Sheet Pull'!D109</f>
        <v>069</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35">
      <c r="A108" t="str">
        <f>'Upload Sheet Pull'!A110</f>
        <v>Budget</v>
      </c>
      <c r="B108" t="str">
        <f>'Upload Sheet Pull'!B110</f>
        <v>7044-000000</v>
      </c>
      <c r="C108">
        <f>'Upload Sheet Pull'!C110</f>
        <v>573</v>
      </c>
      <c r="D108" t="str">
        <f>'Upload Sheet Pull'!D110</f>
        <v>069</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35">
      <c r="A109" t="str">
        <f>'Upload Sheet Pull'!A111</f>
        <v>Budget</v>
      </c>
      <c r="B109" t="str">
        <f>'Upload Sheet Pull'!B111</f>
        <v>7082-000000</v>
      </c>
      <c r="C109">
        <f>'Upload Sheet Pull'!C111</f>
        <v>573</v>
      </c>
      <c r="D109" t="str">
        <f>'Upload Sheet Pull'!D111</f>
        <v>069</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35">
      <c r="A110" t="str">
        <f>'Upload Sheet Pull'!A112</f>
        <v>Budget</v>
      </c>
      <c r="B110" t="str">
        <f>'Upload Sheet Pull'!B112</f>
        <v/>
      </c>
      <c r="C110">
        <f>'Upload Sheet Pull'!C112</f>
        <v>573</v>
      </c>
      <c r="D110" t="str">
        <f>'Upload Sheet Pull'!D112</f>
        <v>069</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35">
      <c r="A111" t="str">
        <f>'Upload Sheet Pull'!A113</f>
        <v>Budget</v>
      </c>
      <c r="B111" t="str">
        <f>'Upload Sheet Pull'!B113</f>
        <v/>
      </c>
      <c r="C111">
        <f>'Upload Sheet Pull'!C113</f>
        <v>573</v>
      </c>
      <c r="D111" t="str">
        <f>'Upload Sheet Pull'!D113</f>
        <v>069</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35">
      <c r="A112" t="str">
        <f>'Upload Sheet Pull'!A114</f>
        <v>Budget</v>
      </c>
      <c r="B112" t="str">
        <f>'Upload Sheet Pull'!B114</f>
        <v/>
      </c>
      <c r="C112">
        <f>'Upload Sheet Pull'!C114</f>
        <v>573</v>
      </c>
      <c r="D112" t="str">
        <f>'Upload Sheet Pull'!D114</f>
        <v>069</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35">
      <c r="A113" t="str">
        <f>'Upload Sheet Pull'!A115</f>
        <v>Budget</v>
      </c>
      <c r="B113" t="str">
        <f>'Upload Sheet Pull'!B115</f>
        <v>7006-000000</v>
      </c>
      <c r="C113">
        <f>'Upload Sheet Pull'!C115</f>
        <v>574</v>
      </c>
      <c r="D113" t="str">
        <f>'Upload Sheet Pull'!D115</f>
        <v>069</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35">
      <c r="A114" t="str">
        <f>'Upload Sheet Pull'!A116</f>
        <v>Budget</v>
      </c>
      <c r="B114" t="str">
        <f>'Upload Sheet Pull'!B116</f>
        <v>7008-000000</v>
      </c>
      <c r="C114">
        <f>'Upload Sheet Pull'!C116</f>
        <v>574</v>
      </c>
      <c r="D114" t="str">
        <f>'Upload Sheet Pull'!D116</f>
        <v>069</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250</v>
      </c>
      <c r="S114" s="48">
        <f>'Upload Sheet Pull'!U116</f>
        <v>0</v>
      </c>
      <c r="T114" s="48">
        <f t="shared" si="1"/>
        <v>250</v>
      </c>
    </row>
    <row r="115" spans="1:20" x14ac:dyDescent="0.35">
      <c r="A115" t="str">
        <f>'Upload Sheet Pull'!A117</f>
        <v>Budget</v>
      </c>
      <c r="B115" t="str">
        <f>'Upload Sheet Pull'!B117</f>
        <v>7010-000000</v>
      </c>
      <c r="C115">
        <f>'Upload Sheet Pull'!C117</f>
        <v>574</v>
      </c>
      <c r="D115" t="str">
        <f>'Upload Sheet Pull'!D117</f>
        <v>069</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0</v>
      </c>
    </row>
    <row r="116" spans="1:20" x14ac:dyDescent="0.35">
      <c r="A116" t="str">
        <f>'Upload Sheet Pull'!A118</f>
        <v>Budget</v>
      </c>
      <c r="B116" t="str">
        <f>'Upload Sheet Pull'!B118</f>
        <v>7012-000000</v>
      </c>
      <c r="C116">
        <f>'Upload Sheet Pull'!C118</f>
        <v>574</v>
      </c>
      <c r="D116" t="str">
        <f>'Upload Sheet Pull'!D118</f>
        <v>069</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495</v>
      </c>
      <c r="S116" s="48">
        <f>'Upload Sheet Pull'!U118</f>
        <v>0</v>
      </c>
      <c r="T116" s="48">
        <f t="shared" si="1"/>
        <v>495</v>
      </c>
    </row>
    <row r="117" spans="1:20" x14ac:dyDescent="0.35">
      <c r="A117" t="str">
        <f>'Upload Sheet Pull'!A119</f>
        <v>Budget</v>
      </c>
      <c r="B117" t="str">
        <f>'Upload Sheet Pull'!B119</f>
        <v>7036-000000</v>
      </c>
      <c r="C117">
        <f>'Upload Sheet Pull'!C119</f>
        <v>574</v>
      </c>
      <c r="D117" t="str">
        <f>'Upload Sheet Pull'!D119</f>
        <v>069</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35">
      <c r="A118" t="str">
        <f>'Upload Sheet Pull'!A120</f>
        <v>Budget</v>
      </c>
      <c r="B118" t="str">
        <f>'Upload Sheet Pull'!B120</f>
        <v>7044-000000</v>
      </c>
      <c r="C118">
        <f>'Upload Sheet Pull'!C120</f>
        <v>574</v>
      </c>
      <c r="D118" t="str">
        <f>'Upload Sheet Pull'!D120</f>
        <v>069</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35">
      <c r="A119" t="str">
        <f>'Upload Sheet Pull'!A121</f>
        <v>Budget</v>
      </c>
      <c r="B119" t="str">
        <f>'Upload Sheet Pull'!B121</f>
        <v>7082-000000</v>
      </c>
      <c r="C119">
        <f>'Upload Sheet Pull'!C121</f>
        <v>574</v>
      </c>
      <c r="D119" t="str">
        <f>'Upload Sheet Pull'!D121</f>
        <v>069</v>
      </c>
      <c r="F119" t="str">
        <f>IF('Upload Sheet Pull'!E121="","",'Upload Sheet Pull'!E121)</f>
        <v/>
      </c>
      <c r="H119" s="48">
        <f>'Upload Sheet Pull'!J121</f>
        <v>0</v>
      </c>
      <c r="I119" s="48">
        <f>'Upload Sheet Pull'!K121</f>
        <v>0</v>
      </c>
      <c r="J119" s="48">
        <f>'Upload Sheet Pull'!L121</f>
        <v>1000</v>
      </c>
      <c r="K119" s="48">
        <f>'Upload Sheet Pull'!M121</f>
        <v>80</v>
      </c>
      <c r="L119" s="48">
        <f>'Upload Sheet Pull'!N121</f>
        <v>0</v>
      </c>
      <c r="M119" s="48">
        <f>'Upload Sheet Pull'!O121</f>
        <v>0</v>
      </c>
      <c r="N119" s="48">
        <f>'Upload Sheet Pull'!P121</f>
        <v>0</v>
      </c>
      <c r="O119" s="48">
        <f>'Upload Sheet Pull'!Q121</f>
        <v>0</v>
      </c>
      <c r="P119" s="48">
        <f>'Upload Sheet Pull'!R121</f>
        <v>0</v>
      </c>
      <c r="Q119" s="48">
        <f>'Upload Sheet Pull'!S121</f>
        <v>80</v>
      </c>
      <c r="R119" s="48">
        <f>'Upload Sheet Pull'!T121</f>
        <v>600</v>
      </c>
      <c r="S119" s="48">
        <f>'Upload Sheet Pull'!U121</f>
        <v>250</v>
      </c>
      <c r="T119" s="48">
        <f t="shared" si="1"/>
        <v>2010</v>
      </c>
    </row>
    <row r="120" spans="1:20" x14ac:dyDescent="0.35">
      <c r="A120" t="str">
        <f>'Upload Sheet Pull'!A122</f>
        <v>Budget</v>
      </c>
      <c r="B120" t="str">
        <f>'Upload Sheet Pull'!B122</f>
        <v/>
      </c>
      <c r="C120">
        <f>'Upload Sheet Pull'!C122</f>
        <v>574</v>
      </c>
      <c r="D120" t="str">
        <f>'Upload Sheet Pull'!D122</f>
        <v>069</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35">
      <c r="A121" t="str">
        <f>'Upload Sheet Pull'!A123</f>
        <v>Budget</v>
      </c>
      <c r="B121" t="str">
        <f>'Upload Sheet Pull'!B123</f>
        <v/>
      </c>
      <c r="C121">
        <f>'Upload Sheet Pull'!C123</f>
        <v>574</v>
      </c>
      <c r="D121" t="str">
        <f>'Upload Sheet Pull'!D123</f>
        <v>069</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35">
      <c r="A122" t="str">
        <f>'Upload Sheet Pull'!A124</f>
        <v>Budget</v>
      </c>
      <c r="B122" t="str">
        <f>'Upload Sheet Pull'!B124</f>
        <v/>
      </c>
      <c r="C122">
        <f>'Upload Sheet Pull'!C124</f>
        <v>574</v>
      </c>
      <c r="D122" t="str">
        <f>'Upload Sheet Pull'!D124</f>
        <v>069</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35">
      <c r="A123" t="str">
        <f>'Upload Sheet Pull'!A125</f>
        <v>Budget</v>
      </c>
      <c r="B123" t="str">
        <f>'Upload Sheet Pull'!B125</f>
        <v>7006-000000</v>
      </c>
      <c r="C123">
        <f>'Upload Sheet Pull'!C125</f>
        <v>580</v>
      </c>
      <c r="D123" t="str">
        <f>'Upload Sheet Pull'!D125</f>
        <v>069</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35">
      <c r="A124" t="str">
        <f>'Upload Sheet Pull'!A126</f>
        <v>Budget</v>
      </c>
      <c r="B124" t="str">
        <f>'Upload Sheet Pull'!B126</f>
        <v>7008-000000</v>
      </c>
      <c r="C124">
        <f>'Upload Sheet Pull'!C126</f>
        <v>580</v>
      </c>
      <c r="D124" t="str">
        <f>'Upload Sheet Pull'!D126</f>
        <v>069</v>
      </c>
      <c r="F124" t="str">
        <f>IF('Upload Sheet Pull'!E126="","",'Upload Sheet Pull'!E126)</f>
        <v/>
      </c>
      <c r="H124" s="48">
        <f>'Upload Sheet Pull'!J126</f>
        <v>416.66666666666669</v>
      </c>
      <c r="I124" s="48">
        <f>'Upload Sheet Pull'!K126</f>
        <v>416.66666666666669</v>
      </c>
      <c r="J124" s="48">
        <f>'Upload Sheet Pull'!L126</f>
        <v>416.66666666666669</v>
      </c>
      <c r="K124" s="48">
        <f>'Upload Sheet Pull'!M126</f>
        <v>416.66666666666669</v>
      </c>
      <c r="L124" s="48">
        <f>'Upload Sheet Pull'!N126</f>
        <v>416.66666666666669</v>
      </c>
      <c r="M124" s="48">
        <f>'Upload Sheet Pull'!O126</f>
        <v>416.66666666666669</v>
      </c>
      <c r="N124" s="48">
        <f>'Upload Sheet Pull'!P126</f>
        <v>416.66666666666669</v>
      </c>
      <c r="O124" s="48">
        <f>'Upload Sheet Pull'!Q126</f>
        <v>416.66666666666669</v>
      </c>
      <c r="P124" s="48">
        <f>'Upload Sheet Pull'!R126</f>
        <v>416.66666666666669</v>
      </c>
      <c r="Q124" s="48">
        <f>'Upload Sheet Pull'!S126</f>
        <v>416.66666666666669</v>
      </c>
      <c r="R124" s="48">
        <f>'Upload Sheet Pull'!T126</f>
        <v>416.66666666666669</v>
      </c>
      <c r="S124" s="48">
        <f>'Upload Sheet Pull'!U126</f>
        <v>416.66666666666669</v>
      </c>
      <c r="T124" s="48">
        <f t="shared" si="1"/>
        <v>5000</v>
      </c>
    </row>
    <row r="125" spans="1:20" x14ac:dyDescent="0.35">
      <c r="A125" t="str">
        <f>'Upload Sheet Pull'!A127</f>
        <v>Budget</v>
      </c>
      <c r="B125" t="str">
        <f>'Upload Sheet Pull'!B127</f>
        <v>7010-000000</v>
      </c>
      <c r="C125">
        <f>'Upload Sheet Pull'!C127</f>
        <v>580</v>
      </c>
      <c r="D125" t="str">
        <f>'Upload Sheet Pull'!D127</f>
        <v>069</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35">
      <c r="A126" t="str">
        <f>'Upload Sheet Pull'!A128</f>
        <v>Budget</v>
      </c>
      <c r="B126" t="str">
        <f>'Upload Sheet Pull'!B128</f>
        <v>7012-000000</v>
      </c>
      <c r="C126">
        <f>'Upload Sheet Pull'!C128</f>
        <v>580</v>
      </c>
      <c r="D126" t="str">
        <f>'Upload Sheet Pull'!D128</f>
        <v>069</v>
      </c>
      <c r="F126" t="str">
        <f>IF('Upload Sheet Pull'!E128="","",'Upload Sheet Pull'!E128)</f>
        <v/>
      </c>
      <c r="H126" s="48">
        <f>'Upload Sheet Pull'!J128</f>
        <v>83.333333333333329</v>
      </c>
      <c r="I126" s="48">
        <f>'Upload Sheet Pull'!K128</f>
        <v>83.333333333333329</v>
      </c>
      <c r="J126" s="48">
        <f>'Upload Sheet Pull'!L128</f>
        <v>83.333333333333329</v>
      </c>
      <c r="K126" s="48">
        <f>'Upload Sheet Pull'!M128</f>
        <v>83.333333333333329</v>
      </c>
      <c r="L126" s="48">
        <f>'Upload Sheet Pull'!N128</f>
        <v>83.333333333333329</v>
      </c>
      <c r="M126" s="48">
        <f>'Upload Sheet Pull'!O128</f>
        <v>83.333333333333329</v>
      </c>
      <c r="N126" s="48">
        <f>'Upload Sheet Pull'!P128</f>
        <v>83.333333333333329</v>
      </c>
      <c r="O126" s="48">
        <f>'Upload Sheet Pull'!Q128</f>
        <v>83.333333333333329</v>
      </c>
      <c r="P126" s="48">
        <f>'Upload Sheet Pull'!R128</f>
        <v>83.333333333333329</v>
      </c>
      <c r="Q126" s="48">
        <f>'Upload Sheet Pull'!S128</f>
        <v>83.333333333333329</v>
      </c>
      <c r="R126" s="48">
        <f>'Upload Sheet Pull'!T128</f>
        <v>83.333333333333329</v>
      </c>
      <c r="S126" s="48">
        <f>'Upload Sheet Pull'!U128</f>
        <v>83.333333333333329</v>
      </c>
      <c r="T126" s="48">
        <f t="shared" si="1"/>
        <v>1000.0000000000001</v>
      </c>
    </row>
    <row r="127" spans="1:20" x14ac:dyDescent="0.35">
      <c r="A127" t="str">
        <f>'Upload Sheet Pull'!A129</f>
        <v>Budget</v>
      </c>
      <c r="B127" t="str">
        <f>'Upload Sheet Pull'!B129</f>
        <v>7036-000000</v>
      </c>
      <c r="C127">
        <f>'Upload Sheet Pull'!C129</f>
        <v>580</v>
      </c>
      <c r="D127" t="str">
        <f>'Upload Sheet Pull'!D129</f>
        <v>069</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35">
      <c r="A128" t="str">
        <f>'Upload Sheet Pull'!A130</f>
        <v>Budget</v>
      </c>
      <c r="B128" t="str">
        <f>'Upload Sheet Pull'!B130</f>
        <v>7044-000000</v>
      </c>
      <c r="C128">
        <f>'Upload Sheet Pull'!C130</f>
        <v>580</v>
      </c>
      <c r="D128" t="str">
        <f>'Upload Sheet Pull'!D130</f>
        <v>069</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35">
      <c r="A129" t="str">
        <f>'Upload Sheet Pull'!A131</f>
        <v>Budget</v>
      </c>
      <c r="B129" t="str">
        <f>'Upload Sheet Pull'!B131</f>
        <v>7082-000000</v>
      </c>
      <c r="C129">
        <f>'Upload Sheet Pull'!C131</f>
        <v>580</v>
      </c>
      <c r="D129" t="str">
        <f>'Upload Sheet Pull'!D131</f>
        <v>069</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0</v>
      </c>
      <c r="N129" s="48">
        <f>'Upload Sheet Pull'!P131</f>
        <v>0</v>
      </c>
      <c r="O129" s="48">
        <f>'Upload Sheet Pull'!Q131</f>
        <v>0</v>
      </c>
      <c r="P129" s="48">
        <f>'Upload Sheet Pull'!R131</f>
        <v>0</v>
      </c>
      <c r="Q129" s="48">
        <f>'Upload Sheet Pull'!S131</f>
        <v>0</v>
      </c>
      <c r="R129" s="48">
        <f>'Upload Sheet Pull'!T131</f>
        <v>0</v>
      </c>
      <c r="S129" s="48">
        <f>'Upload Sheet Pull'!U131</f>
        <v>0</v>
      </c>
      <c r="T129" s="48">
        <f t="shared" ref="T129:T191" si="2">SUM(H129:S129)</f>
        <v>0</v>
      </c>
    </row>
    <row r="130" spans="1:20" x14ac:dyDescent="0.35">
      <c r="A130" t="str">
        <f>'Upload Sheet Pull'!A132</f>
        <v>Budget</v>
      </c>
      <c r="B130" t="e">
        <f>'Upload Sheet Pull'!B132</f>
        <v>#REF!</v>
      </c>
      <c r="C130">
        <f>'Upload Sheet Pull'!C132</f>
        <v>580</v>
      </c>
      <c r="D130" t="str">
        <f>'Upload Sheet Pull'!D132</f>
        <v>069</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35">
      <c r="A131" t="str">
        <f>'Upload Sheet Pull'!A133</f>
        <v>Budget</v>
      </c>
      <c r="B131" t="str">
        <f>'Upload Sheet Pull'!B133</f>
        <v/>
      </c>
      <c r="C131">
        <f>'Upload Sheet Pull'!C133</f>
        <v>580</v>
      </c>
      <c r="D131" t="str">
        <f>'Upload Sheet Pull'!D133</f>
        <v>069</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35">
      <c r="A132" t="str">
        <f>'Upload Sheet Pull'!A134</f>
        <v>Budget</v>
      </c>
      <c r="B132" t="str">
        <f>'Upload Sheet Pull'!B134</f>
        <v/>
      </c>
      <c r="C132">
        <f>'Upload Sheet Pull'!C134</f>
        <v>580</v>
      </c>
      <c r="D132" t="str">
        <f>'Upload Sheet Pull'!D134</f>
        <v>069</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35">
      <c r="A133" t="str">
        <f>'Upload Sheet Pull'!A135</f>
        <v>Budget</v>
      </c>
      <c r="B133" t="str">
        <f>'Upload Sheet Pull'!B135</f>
        <v>7006-000000</v>
      </c>
      <c r="C133">
        <f>'Upload Sheet Pull'!C135</f>
        <v>581</v>
      </c>
      <c r="D133" t="str">
        <f>'Upload Sheet Pull'!D135</f>
        <v>069</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35">
      <c r="A134" t="str">
        <f>'Upload Sheet Pull'!A136</f>
        <v>Budget</v>
      </c>
      <c r="B134" t="str">
        <f>'Upload Sheet Pull'!B136</f>
        <v>7008-000000</v>
      </c>
      <c r="C134">
        <f>'Upload Sheet Pull'!C136</f>
        <v>581</v>
      </c>
      <c r="D134" t="str">
        <f>'Upload Sheet Pull'!D136</f>
        <v>069</v>
      </c>
      <c r="F134" t="str">
        <f>IF('Upload Sheet Pull'!E136="","",'Upload Sheet Pull'!E136)</f>
        <v/>
      </c>
      <c r="H134" s="48">
        <f>'Upload Sheet Pull'!J136</f>
        <v>41.666666666666664</v>
      </c>
      <c r="I134" s="48">
        <f>'Upload Sheet Pull'!K136</f>
        <v>41.666666666666664</v>
      </c>
      <c r="J134" s="48">
        <f>'Upload Sheet Pull'!L136</f>
        <v>41.666666666666664</v>
      </c>
      <c r="K134" s="48">
        <f>'Upload Sheet Pull'!M136</f>
        <v>41.666666666666664</v>
      </c>
      <c r="L134" s="48">
        <f>'Upload Sheet Pull'!N136</f>
        <v>41.666666666666664</v>
      </c>
      <c r="M134" s="48">
        <f>'Upload Sheet Pull'!O136</f>
        <v>41.666666666666664</v>
      </c>
      <c r="N134" s="48">
        <f>'Upload Sheet Pull'!P136</f>
        <v>41.666666666666664</v>
      </c>
      <c r="O134" s="48">
        <f>'Upload Sheet Pull'!Q136</f>
        <v>41.666666666666664</v>
      </c>
      <c r="P134" s="48">
        <f>'Upload Sheet Pull'!R136</f>
        <v>41.666666666666664</v>
      </c>
      <c r="Q134" s="48">
        <f>'Upload Sheet Pull'!S136</f>
        <v>41.666666666666664</v>
      </c>
      <c r="R134" s="48">
        <f>'Upload Sheet Pull'!T136</f>
        <v>41.666666666666664</v>
      </c>
      <c r="S134" s="48">
        <f>'Upload Sheet Pull'!U136</f>
        <v>41.666666666666664</v>
      </c>
      <c r="T134" s="48">
        <f t="shared" si="2"/>
        <v>500.00000000000006</v>
      </c>
    </row>
    <row r="135" spans="1:20" x14ac:dyDescent="0.35">
      <c r="A135" t="str">
        <f>'Upload Sheet Pull'!A137</f>
        <v>Budget</v>
      </c>
      <c r="B135" t="str">
        <f>'Upload Sheet Pull'!B137</f>
        <v>7010-000000</v>
      </c>
      <c r="C135">
        <f>'Upload Sheet Pull'!C137</f>
        <v>581</v>
      </c>
      <c r="D135" t="str">
        <f>'Upload Sheet Pull'!D137</f>
        <v>069</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35">
      <c r="A136" t="str">
        <f>'Upload Sheet Pull'!A138</f>
        <v>Budget</v>
      </c>
      <c r="B136" t="str">
        <f>'Upload Sheet Pull'!B138</f>
        <v>7012-000000</v>
      </c>
      <c r="C136">
        <f>'Upload Sheet Pull'!C138</f>
        <v>581</v>
      </c>
      <c r="D136" t="str">
        <f>'Upload Sheet Pull'!D138</f>
        <v>069</v>
      </c>
      <c r="F136" t="str">
        <f>IF('Upload Sheet Pull'!E138="","",'Upload Sheet Pull'!E138)</f>
        <v/>
      </c>
      <c r="H136" s="48">
        <f>'Upload Sheet Pull'!J138</f>
        <v>41.666666666666664</v>
      </c>
      <c r="I136" s="48">
        <f>'Upload Sheet Pull'!K138</f>
        <v>41.666666666666664</v>
      </c>
      <c r="J136" s="48">
        <f>'Upload Sheet Pull'!L138</f>
        <v>41.666666666666664</v>
      </c>
      <c r="K136" s="48">
        <f>'Upload Sheet Pull'!M138</f>
        <v>41.666666666666664</v>
      </c>
      <c r="L136" s="48">
        <f>'Upload Sheet Pull'!N138</f>
        <v>41.666666666666664</v>
      </c>
      <c r="M136" s="48">
        <f>'Upload Sheet Pull'!O138</f>
        <v>41.666666666666664</v>
      </c>
      <c r="N136" s="48">
        <f>'Upload Sheet Pull'!P138</f>
        <v>41.666666666666664</v>
      </c>
      <c r="O136" s="48">
        <f>'Upload Sheet Pull'!Q138</f>
        <v>41.666666666666664</v>
      </c>
      <c r="P136" s="48">
        <f>'Upload Sheet Pull'!R138</f>
        <v>41.666666666666664</v>
      </c>
      <c r="Q136" s="48">
        <f>'Upload Sheet Pull'!S138</f>
        <v>41.666666666666664</v>
      </c>
      <c r="R136" s="48">
        <f>'Upload Sheet Pull'!T138</f>
        <v>41.666666666666664</v>
      </c>
      <c r="S136" s="48">
        <f>'Upload Sheet Pull'!U138</f>
        <v>41.666666666666664</v>
      </c>
      <c r="T136" s="48">
        <f t="shared" si="2"/>
        <v>500.00000000000006</v>
      </c>
    </row>
    <row r="137" spans="1:20" x14ac:dyDescent="0.35">
      <c r="A137" t="str">
        <f>'Upload Sheet Pull'!A139</f>
        <v>Budget</v>
      </c>
      <c r="B137" t="str">
        <f>'Upload Sheet Pull'!B139</f>
        <v>7036-000000</v>
      </c>
      <c r="C137">
        <f>'Upload Sheet Pull'!C139</f>
        <v>581</v>
      </c>
      <c r="D137" t="str">
        <f>'Upload Sheet Pull'!D139</f>
        <v>069</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35">
      <c r="A138" t="str">
        <f>'Upload Sheet Pull'!A140</f>
        <v>Budget</v>
      </c>
      <c r="B138" t="str">
        <f>'Upload Sheet Pull'!B140</f>
        <v>7044-000000</v>
      </c>
      <c r="C138">
        <f>'Upload Sheet Pull'!C140</f>
        <v>581</v>
      </c>
      <c r="D138" t="str">
        <f>'Upload Sheet Pull'!D140</f>
        <v>069</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35">
      <c r="A139" t="str">
        <f>'Upload Sheet Pull'!A141</f>
        <v>Budget</v>
      </c>
      <c r="B139" t="str">
        <f>'Upload Sheet Pull'!B141</f>
        <v>7082-000000</v>
      </c>
      <c r="C139">
        <f>'Upload Sheet Pull'!C141</f>
        <v>581</v>
      </c>
      <c r="D139" t="str">
        <f>'Upload Sheet Pull'!D141</f>
        <v>069</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0</v>
      </c>
      <c r="R139" s="48">
        <f>'Upload Sheet Pull'!T141</f>
        <v>0</v>
      </c>
      <c r="S139" s="48">
        <f>'Upload Sheet Pull'!U141</f>
        <v>0</v>
      </c>
      <c r="T139" s="48">
        <f t="shared" si="2"/>
        <v>0</v>
      </c>
    </row>
    <row r="140" spans="1:20" x14ac:dyDescent="0.35">
      <c r="A140" t="str">
        <f>'Upload Sheet Pull'!A142</f>
        <v>Budget</v>
      </c>
      <c r="B140" t="str">
        <f>'Upload Sheet Pull'!B142</f>
        <v/>
      </c>
      <c r="C140">
        <f>'Upload Sheet Pull'!C142</f>
        <v>581</v>
      </c>
      <c r="D140" t="str">
        <f>'Upload Sheet Pull'!D142</f>
        <v>069</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35">
      <c r="A141" t="str">
        <f>'Upload Sheet Pull'!A143</f>
        <v>Budget</v>
      </c>
      <c r="B141" t="str">
        <f>'Upload Sheet Pull'!B143</f>
        <v/>
      </c>
      <c r="C141">
        <f>'Upload Sheet Pull'!C143</f>
        <v>581</v>
      </c>
      <c r="D141" t="str">
        <f>'Upload Sheet Pull'!D143</f>
        <v>069</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35">
      <c r="A142" t="str">
        <f>'Upload Sheet Pull'!A144</f>
        <v>Budget</v>
      </c>
      <c r="B142" t="str">
        <f>'Upload Sheet Pull'!B144</f>
        <v/>
      </c>
      <c r="C142">
        <f>'Upload Sheet Pull'!C144</f>
        <v>581</v>
      </c>
      <c r="D142" t="str">
        <f>'Upload Sheet Pull'!D144</f>
        <v>069</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35">
      <c r="A143" t="str">
        <f>'Upload Sheet Pull'!A145</f>
        <v>Budget</v>
      </c>
      <c r="B143" t="str">
        <f>'Upload Sheet Pull'!B145</f>
        <v>7006-000000</v>
      </c>
      <c r="C143">
        <f>'Upload Sheet Pull'!C145</f>
        <v>582</v>
      </c>
      <c r="D143" t="str">
        <f>'Upload Sheet Pull'!D145</f>
        <v>069</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35">
      <c r="A144" t="str">
        <f>'Upload Sheet Pull'!A146</f>
        <v>Budget</v>
      </c>
      <c r="B144" t="str">
        <f>'Upload Sheet Pull'!B146</f>
        <v>7008-000000</v>
      </c>
      <c r="C144">
        <f>'Upload Sheet Pull'!C146</f>
        <v>582</v>
      </c>
      <c r="D144" t="str">
        <f>'Upload Sheet Pull'!D146</f>
        <v>069</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35">
      <c r="A145" t="str">
        <f>'Upload Sheet Pull'!A147</f>
        <v>Budget</v>
      </c>
      <c r="B145" t="str">
        <f>'Upload Sheet Pull'!B147</f>
        <v>7010-000000</v>
      </c>
      <c r="C145">
        <f>'Upload Sheet Pull'!C147</f>
        <v>582</v>
      </c>
      <c r="D145" t="str">
        <f>'Upload Sheet Pull'!D147</f>
        <v>069</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35">
      <c r="A146" t="str">
        <f>'Upload Sheet Pull'!A148</f>
        <v>Budget</v>
      </c>
      <c r="B146" t="str">
        <f>'Upload Sheet Pull'!B148</f>
        <v>7012-000000</v>
      </c>
      <c r="C146">
        <f>'Upload Sheet Pull'!C148</f>
        <v>582</v>
      </c>
      <c r="D146" t="str">
        <f>'Upload Sheet Pull'!D148</f>
        <v>069</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35">
      <c r="A147" t="str">
        <f>'Upload Sheet Pull'!A149</f>
        <v>Budget</v>
      </c>
      <c r="B147" t="str">
        <f>'Upload Sheet Pull'!B149</f>
        <v>7036-000000</v>
      </c>
      <c r="C147">
        <f>'Upload Sheet Pull'!C149</f>
        <v>582</v>
      </c>
      <c r="D147" t="str">
        <f>'Upload Sheet Pull'!D149</f>
        <v>069</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35">
      <c r="A148" t="str">
        <f>'Upload Sheet Pull'!A150</f>
        <v>Budget</v>
      </c>
      <c r="B148" t="str">
        <f>'Upload Sheet Pull'!B150</f>
        <v>7044-000000</v>
      </c>
      <c r="C148">
        <f>'Upload Sheet Pull'!C150</f>
        <v>582</v>
      </c>
      <c r="D148" t="str">
        <f>'Upload Sheet Pull'!D150</f>
        <v>069</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35">
      <c r="A149" t="str">
        <f>'Upload Sheet Pull'!A151</f>
        <v>Budget</v>
      </c>
      <c r="B149" t="str">
        <f>'Upload Sheet Pull'!B151</f>
        <v>7082-000000</v>
      </c>
      <c r="C149">
        <f>'Upload Sheet Pull'!C151</f>
        <v>582</v>
      </c>
      <c r="D149" t="str">
        <f>'Upload Sheet Pull'!D151</f>
        <v>069</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35">
      <c r="A150" t="str">
        <f>'Upload Sheet Pull'!A152</f>
        <v>Budget</v>
      </c>
      <c r="B150" t="str">
        <f>'Upload Sheet Pull'!B152</f>
        <v/>
      </c>
      <c r="C150">
        <f>'Upload Sheet Pull'!C152</f>
        <v>582</v>
      </c>
      <c r="D150" t="str">
        <f>'Upload Sheet Pull'!D152</f>
        <v>069</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35">
      <c r="A151" t="str">
        <f>'Upload Sheet Pull'!A153</f>
        <v>Budget</v>
      </c>
      <c r="B151" t="str">
        <f>'Upload Sheet Pull'!B153</f>
        <v/>
      </c>
      <c r="C151">
        <f>'Upload Sheet Pull'!C153</f>
        <v>582</v>
      </c>
      <c r="D151" t="str">
        <f>'Upload Sheet Pull'!D153</f>
        <v>069</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35">
      <c r="A152" t="str">
        <f>'Upload Sheet Pull'!A154</f>
        <v>Budget</v>
      </c>
      <c r="B152" t="str">
        <f>'Upload Sheet Pull'!B154</f>
        <v/>
      </c>
      <c r="C152">
        <f>'Upload Sheet Pull'!C154</f>
        <v>582</v>
      </c>
      <c r="D152" t="str">
        <f>'Upload Sheet Pull'!D154</f>
        <v>069</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35">
      <c r="A153" t="str">
        <f>'Upload Sheet Pull'!A155</f>
        <v>Budget</v>
      </c>
      <c r="B153" t="str">
        <f>'Upload Sheet Pull'!B155</f>
        <v>7006-000000</v>
      </c>
      <c r="C153">
        <f>'Upload Sheet Pull'!C155</f>
        <v>583</v>
      </c>
      <c r="D153" t="str">
        <f>'Upload Sheet Pull'!D155</f>
        <v>069</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35">
      <c r="A154" t="str">
        <f>'Upload Sheet Pull'!A156</f>
        <v>Budget</v>
      </c>
      <c r="B154" t="str">
        <f>'Upload Sheet Pull'!B156</f>
        <v>7008-000000</v>
      </c>
      <c r="C154">
        <f>'Upload Sheet Pull'!C156</f>
        <v>583</v>
      </c>
      <c r="D154" t="str">
        <f>'Upload Sheet Pull'!D156</f>
        <v>069</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35">
      <c r="A155" t="str">
        <f>'Upload Sheet Pull'!A157</f>
        <v>Budget</v>
      </c>
      <c r="B155" t="str">
        <f>'Upload Sheet Pull'!B157</f>
        <v>7010-000000</v>
      </c>
      <c r="C155">
        <f>'Upload Sheet Pull'!C157</f>
        <v>583</v>
      </c>
      <c r="D155" t="str">
        <f>'Upload Sheet Pull'!D157</f>
        <v>069</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35">
      <c r="A156" t="str">
        <f>'Upload Sheet Pull'!A158</f>
        <v>Budget</v>
      </c>
      <c r="B156" t="str">
        <f>'Upload Sheet Pull'!B158</f>
        <v>7012-000000</v>
      </c>
      <c r="C156">
        <f>'Upload Sheet Pull'!C158</f>
        <v>583</v>
      </c>
      <c r="D156" t="str">
        <f>'Upload Sheet Pull'!D158</f>
        <v>069</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35">
      <c r="A157" t="str">
        <f>'Upload Sheet Pull'!A159</f>
        <v>Budget</v>
      </c>
      <c r="B157" t="str">
        <f>'Upload Sheet Pull'!B159</f>
        <v>7036-000000</v>
      </c>
      <c r="C157">
        <f>'Upload Sheet Pull'!C159</f>
        <v>583</v>
      </c>
      <c r="D157" t="str">
        <f>'Upload Sheet Pull'!D159</f>
        <v>069</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35">
      <c r="A158" t="str">
        <f>'Upload Sheet Pull'!A160</f>
        <v>Budget</v>
      </c>
      <c r="B158" t="str">
        <f>'Upload Sheet Pull'!B160</f>
        <v>7044-000000</v>
      </c>
      <c r="C158">
        <f>'Upload Sheet Pull'!C160</f>
        <v>583</v>
      </c>
      <c r="D158" t="str">
        <f>'Upload Sheet Pull'!D160</f>
        <v>069</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35">
      <c r="A159" t="str">
        <f>'Upload Sheet Pull'!A161</f>
        <v>Budget</v>
      </c>
      <c r="B159" t="str">
        <f>'Upload Sheet Pull'!B161</f>
        <v>7082-000000</v>
      </c>
      <c r="C159">
        <f>'Upload Sheet Pull'!C161</f>
        <v>583</v>
      </c>
      <c r="D159" t="str">
        <f>'Upload Sheet Pull'!D161</f>
        <v>069</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0</v>
      </c>
      <c r="R159" s="48">
        <f>'Upload Sheet Pull'!T161</f>
        <v>0</v>
      </c>
      <c r="S159" s="48">
        <f>'Upload Sheet Pull'!U161</f>
        <v>0</v>
      </c>
      <c r="T159" s="48">
        <f t="shared" si="2"/>
        <v>0</v>
      </c>
    </row>
    <row r="160" spans="1:20" x14ac:dyDescent="0.35">
      <c r="A160" t="str">
        <f>'Upload Sheet Pull'!A162</f>
        <v>Budget</v>
      </c>
      <c r="B160" t="str">
        <f>'Upload Sheet Pull'!B162</f>
        <v/>
      </c>
      <c r="C160">
        <f>'Upload Sheet Pull'!C162</f>
        <v>583</v>
      </c>
      <c r="D160" t="str">
        <f>'Upload Sheet Pull'!D162</f>
        <v>069</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35">
      <c r="A161" t="str">
        <f>'Upload Sheet Pull'!A163</f>
        <v>Budget</v>
      </c>
      <c r="B161" t="str">
        <f>'Upload Sheet Pull'!B163</f>
        <v/>
      </c>
      <c r="C161">
        <f>'Upload Sheet Pull'!C163</f>
        <v>583</v>
      </c>
      <c r="D161" t="str">
        <f>'Upload Sheet Pull'!D163</f>
        <v>069</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35">
      <c r="A162" t="str">
        <f>'Upload Sheet Pull'!A164</f>
        <v>Budget</v>
      </c>
      <c r="B162" t="str">
        <f>'Upload Sheet Pull'!B164</f>
        <v/>
      </c>
      <c r="C162">
        <f>'Upload Sheet Pull'!C164</f>
        <v>583</v>
      </c>
      <c r="D162" t="str">
        <f>'Upload Sheet Pull'!D164</f>
        <v>069</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35">
      <c r="A163" t="str">
        <f>'Upload Sheet Pull'!A165</f>
        <v>Budget</v>
      </c>
      <c r="B163" t="str">
        <f>'Upload Sheet Pull'!B165</f>
        <v>7006-000000</v>
      </c>
      <c r="C163">
        <f>'Upload Sheet Pull'!C165</f>
        <v>584</v>
      </c>
      <c r="D163" t="str">
        <f>'Upload Sheet Pull'!D165</f>
        <v>069</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35">
      <c r="A164" t="str">
        <f>'Upload Sheet Pull'!A166</f>
        <v>Budget</v>
      </c>
      <c r="B164" t="str">
        <f>'Upload Sheet Pull'!B166</f>
        <v>7008-000000</v>
      </c>
      <c r="C164">
        <f>'Upload Sheet Pull'!C166</f>
        <v>584</v>
      </c>
      <c r="D164" t="str">
        <f>'Upload Sheet Pull'!D166</f>
        <v>069</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35">
      <c r="A165" t="str">
        <f>'Upload Sheet Pull'!A167</f>
        <v>Budget</v>
      </c>
      <c r="B165" t="str">
        <f>'Upload Sheet Pull'!B167</f>
        <v>7010-000000</v>
      </c>
      <c r="C165">
        <f>'Upload Sheet Pull'!C167</f>
        <v>584</v>
      </c>
      <c r="D165" t="str">
        <f>'Upload Sheet Pull'!D167</f>
        <v>069</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35">
      <c r="A166" t="str">
        <f>'Upload Sheet Pull'!A168</f>
        <v>Budget</v>
      </c>
      <c r="B166" t="str">
        <f>'Upload Sheet Pull'!B168</f>
        <v>7012-000000</v>
      </c>
      <c r="C166">
        <f>'Upload Sheet Pull'!C168</f>
        <v>584</v>
      </c>
      <c r="D166" t="str">
        <f>'Upload Sheet Pull'!D168</f>
        <v>069</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35">
      <c r="A167" t="str">
        <f>'Upload Sheet Pull'!A169</f>
        <v>Budget</v>
      </c>
      <c r="B167" t="str">
        <f>'Upload Sheet Pull'!B169</f>
        <v>7036-000000</v>
      </c>
      <c r="C167">
        <f>'Upload Sheet Pull'!C169</f>
        <v>584</v>
      </c>
      <c r="D167" t="str">
        <f>'Upload Sheet Pull'!D169</f>
        <v>069</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35">
      <c r="A168" t="str">
        <f>'Upload Sheet Pull'!A170</f>
        <v>Budget</v>
      </c>
      <c r="B168" t="str">
        <f>'Upload Sheet Pull'!B170</f>
        <v>7044-000000</v>
      </c>
      <c r="C168">
        <f>'Upload Sheet Pull'!C170</f>
        <v>584</v>
      </c>
      <c r="D168" t="str">
        <f>'Upload Sheet Pull'!D170</f>
        <v>069</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35">
      <c r="A169" t="str">
        <f>'Upload Sheet Pull'!A171</f>
        <v>Budget</v>
      </c>
      <c r="B169" t="str">
        <f>'Upload Sheet Pull'!B171</f>
        <v>7082-000000</v>
      </c>
      <c r="C169">
        <f>'Upload Sheet Pull'!C171</f>
        <v>584</v>
      </c>
      <c r="D169" t="str">
        <f>'Upload Sheet Pull'!D171</f>
        <v>069</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35">
      <c r="A170" t="str">
        <f>'Upload Sheet Pull'!A172</f>
        <v>Budget</v>
      </c>
      <c r="B170" t="str">
        <f>'Upload Sheet Pull'!B172</f>
        <v/>
      </c>
      <c r="C170">
        <f>'Upload Sheet Pull'!C172</f>
        <v>584</v>
      </c>
      <c r="D170" t="str">
        <f>'Upload Sheet Pull'!D172</f>
        <v>069</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35">
      <c r="A171" t="str">
        <f>'Upload Sheet Pull'!A173</f>
        <v>Budget</v>
      </c>
      <c r="B171" t="str">
        <f>'Upload Sheet Pull'!B173</f>
        <v/>
      </c>
      <c r="C171">
        <f>'Upload Sheet Pull'!C173</f>
        <v>584</v>
      </c>
      <c r="D171" t="str">
        <f>'Upload Sheet Pull'!D173</f>
        <v>069</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35">
      <c r="A172" t="str">
        <f>'Upload Sheet Pull'!A174</f>
        <v>Budget</v>
      </c>
      <c r="B172" t="str">
        <f>'Upload Sheet Pull'!B174</f>
        <v/>
      </c>
      <c r="C172">
        <f>'Upload Sheet Pull'!C174</f>
        <v>584</v>
      </c>
      <c r="D172" t="str">
        <f>'Upload Sheet Pull'!D174</f>
        <v>069</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35">
      <c r="A173" t="str">
        <f>'Upload Sheet Pull'!A175</f>
        <v>Budget</v>
      </c>
      <c r="B173" t="str">
        <f>'Upload Sheet Pull'!B175</f>
        <v>7006-000000</v>
      </c>
      <c r="C173">
        <f>'Upload Sheet Pull'!C175</f>
        <v>585</v>
      </c>
      <c r="D173" t="str">
        <f>'Upload Sheet Pull'!D175</f>
        <v>069</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35">
      <c r="A174" t="str">
        <f>'Upload Sheet Pull'!A176</f>
        <v>Budget</v>
      </c>
      <c r="B174" t="str">
        <f>'Upload Sheet Pull'!B176</f>
        <v>7008-000000</v>
      </c>
      <c r="C174">
        <f>'Upload Sheet Pull'!C176</f>
        <v>585</v>
      </c>
      <c r="D174" t="str">
        <f>'Upload Sheet Pull'!D176</f>
        <v>069</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35">
      <c r="A175" t="str">
        <f>'Upload Sheet Pull'!A177</f>
        <v>Budget</v>
      </c>
      <c r="B175" t="str">
        <f>'Upload Sheet Pull'!B177</f>
        <v>7010-000000</v>
      </c>
      <c r="C175">
        <f>'Upload Sheet Pull'!C177</f>
        <v>585</v>
      </c>
      <c r="D175" t="str">
        <f>'Upload Sheet Pull'!D177</f>
        <v>069</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35">
      <c r="A176" t="str">
        <f>'Upload Sheet Pull'!A178</f>
        <v>Budget</v>
      </c>
      <c r="B176" t="str">
        <f>'Upload Sheet Pull'!B178</f>
        <v>7012-000000</v>
      </c>
      <c r="C176">
        <f>'Upload Sheet Pull'!C178</f>
        <v>585</v>
      </c>
      <c r="D176" t="str">
        <f>'Upload Sheet Pull'!D178</f>
        <v>069</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35">
      <c r="A177" t="str">
        <f>'Upload Sheet Pull'!A179</f>
        <v>Budget</v>
      </c>
      <c r="B177" t="str">
        <f>'Upload Sheet Pull'!B179</f>
        <v>7036-000000</v>
      </c>
      <c r="C177">
        <f>'Upload Sheet Pull'!C179</f>
        <v>585</v>
      </c>
      <c r="D177" t="str">
        <f>'Upload Sheet Pull'!D179</f>
        <v>069</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35">
      <c r="A178" t="str">
        <f>'Upload Sheet Pull'!A180</f>
        <v>Budget</v>
      </c>
      <c r="B178" t="str">
        <f>'Upload Sheet Pull'!B180</f>
        <v>7044-000000</v>
      </c>
      <c r="C178">
        <f>'Upload Sheet Pull'!C180</f>
        <v>585</v>
      </c>
      <c r="D178" t="str">
        <f>'Upload Sheet Pull'!D180</f>
        <v>069</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35">
      <c r="A179" t="str">
        <f>'Upload Sheet Pull'!A181</f>
        <v>Budget</v>
      </c>
      <c r="B179" t="str">
        <f>'Upload Sheet Pull'!B181</f>
        <v>7082-000000</v>
      </c>
      <c r="C179">
        <f>'Upload Sheet Pull'!C181</f>
        <v>585</v>
      </c>
      <c r="D179" t="str">
        <f>'Upload Sheet Pull'!D181</f>
        <v>069</v>
      </c>
      <c r="F179" t="str">
        <f>IF('Upload Sheet Pull'!E181="","",'Upload Sheet Pull'!E181)</f>
        <v/>
      </c>
      <c r="H179" s="48">
        <f>'Upload Sheet Pull'!J181</f>
        <v>416.66666666666669</v>
      </c>
      <c r="I179" s="48">
        <f>'Upload Sheet Pull'!K181</f>
        <v>416.66666666666669</v>
      </c>
      <c r="J179" s="48">
        <f>'Upload Sheet Pull'!L181</f>
        <v>416.66666666666669</v>
      </c>
      <c r="K179" s="48">
        <f>'Upload Sheet Pull'!M181</f>
        <v>416.66666666666669</v>
      </c>
      <c r="L179" s="48">
        <f>'Upload Sheet Pull'!N181</f>
        <v>416.66666666666669</v>
      </c>
      <c r="M179" s="48">
        <f>'Upload Sheet Pull'!O181</f>
        <v>416.66666666666669</v>
      </c>
      <c r="N179" s="48">
        <f>'Upload Sheet Pull'!P181</f>
        <v>416.66666666666669</v>
      </c>
      <c r="O179" s="48">
        <f>'Upload Sheet Pull'!Q181</f>
        <v>416.66666666666669</v>
      </c>
      <c r="P179" s="48">
        <f>'Upload Sheet Pull'!R181</f>
        <v>416.66666666666669</v>
      </c>
      <c r="Q179" s="48">
        <f>'Upload Sheet Pull'!S181</f>
        <v>416.66666666666669</v>
      </c>
      <c r="R179" s="48">
        <f>'Upload Sheet Pull'!T181</f>
        <v>416.66666666666669</v>
      </c>
      <c r="S179" s="48">
        <f>'Upload Sheet Pull'!U181</f>
        <v>416.66666666666669</v>
      </c>
      <c r="T179" s="48">
        <f t="shared" si="2"/>
        <v>5000</v>
      </c>
    </row>
    <row r="180" spans="1:20" x14ac:dyDescent="0.35">
      <c r="A180" t="str">
        <f>'Upload Sheet Pull'!A182</f>
        <v>Budget</v>
      </c>
      <c r="B180" t="str">
        <f>'Upload Sheet Pull'!B182</f>
        <v/>
      </c>
      <c r="C180">
        <f>'Upload Sheet Pull'!C182</f>
        <v>585</v>
      </c>
      <c r="D180" t="str">
        <f>'Upload Sheet Pull'!D182</f>
        <v>069</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35">
      <c r="A181" t="str">
        <f>'Upload Sheet Pull'!A183</f>
        <v>Budget</v>
      </c>
      <c r="B181" t="str">
        <f>'Upload Sheet Pull'!B183</f>
        <v/>
      </c>
      <c r="C181">
        <f>'Upload Sheet Pull'!C183</f>
        <v>585</v>
      </c>
      <c r="D181" t="str">
        <f>'Upload Sheet Pull'!D183</f>
        <v>069</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35">
      <c r="A182" t="str">
        <f>'Upload Sheet Pull'!A184</f>
        <v>Budget</v>
      </c>
      <c r="B182" t="str">
        <f>'Upload Sheet Pull'!B184</f>
        <v/>
      </c>
      <c r="C182">
        <f>'Upload Sheet Pull'!C184</f>
        <v>585</v>
      </c>
      <c r="D182" t="str">
        <f>'Upload Sheet Pull'!D184</f>
        <v>069</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35">
      <c r="A183" t="str">
        <f>'Upload Sheet Pull'!A185</f>
        <v>Budget</v>
      </c>
      <c r="B183" t="str">
        <f>'Upload Sheet Pull'!B185</f>
        <v>7008-000000</v>
      </c>
      <c r="C183">
        <f>'Upload Sheet Pull'!C185</f>
        <v>601</v>
      </c>
      <c r="D183" t="str">
        <f>'Upload Sheet Pull'!D185</f>
        <v>069</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35">
      <c r="A184" t="str">
        <f>'Upload Sheet Pull'!A186</f>
        <v>Budget</v>
      </c>
      <c r="B184" t="str">
        <f>'Upload Sheet Pull'!B186</f>
        <v>7012-000000</v>
      </c>
      <c r="C184">
        <f>'Upload Sheet Pull'!C186</f>
        <v>601</v>
      </c>
      <c r="D184" t="str">
        <f>'Upload Sheet Pull'!D186</f>
        <v>069</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35">
      <c r="A185" t="str">
        <f>'Upload Sheet Pull'!A187</f>
        <v>Budget</v>
      </c>
      <c r="B185" t="str">
        <f>'Upload Sheet Pull'!B187</f>
        <v>7014-000000</v>
      </c>
      <c r="C185">
        <f>'Upload Sheet Pull'!C187</f>
        <v>601</v>
      </c>
      <c r="D185" t="str">
        <f>'Upload Sheet Pull'!D187</f>
        <v>069</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35">
      <c r="A186" t="str">
        <f>'Upload Sheet Pull'!A188</f>
        <v>Budget</v>
      </c>
      <c r="B186" t="str">
        <f>'Upload Sheet Pull'!B188</f>
        <v>7020-000000</v>
      </c>
      <c r="C186">
        <f>'Upload Sheet Pull'!C188</f>
        <v>601</v>
      </c>
      <c r="D186" t="str">
        <f>'Upload Sheet Pull'!D188</f>
        <v>069</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35">
      <c r="A187" t="str">
        <f>'Upload Sheet Pull'!A189</f>
        <v>Budget</v>
      </c>
      <c r="B187" t="str">
        <f>'Upload Sheet Pull'!B189</f>
        <v>7024-000000</v>
      </c>
      <c r="C187">
        <f>'Upload Sheet Pull'!C189</f>
        <v>601</v>
      </c>
      <c r="D187" t="str">
        <f>'Upload Sheet Pull'!D189</f>
        <v>069</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720</v>
      </c>
      <c r="T187" s="48">
        <f t="shared" si="2"/>
        <v>720</v>
      </c>
    </row>
    <row r="188" spans="1:20" x14ac:dyDescent="0.35">
      <c r="A188" t="str">
        <f>'Upload Sheet Pull'!A190</f>
        <v>Budget</v>
      </c>
      <c r="B188" t="str">
        <f>'Upload Sheet Pull'!B190</f>
        <v>7026-000000</v>
      </c>
      <c r="C188">
        <f>'Upload Sheet Pull'!C190</f>
        <v>601</v>
      </c>
      <c r="D188" t="str">
        <f>'Upload Sheet Pull'!D190</f>
        <v>069</v>
      </c>
      <c r="F188" t="str">
        <f>IF('Upload Sheet Pull'!E190="","",'Upload Sheet Pull'!E190)</f>
        <v/>
      </c>
      <c r="H188" s="48">
        <f>'Upload Sheet Pull'!J190</f>
        <v>0</v>
      </c>
      <c r="I188" s="48">
        <f>'Upload Sheet Pull'!K190</f>
        <v>2100</v>
      </c>
      <c r="J188" s="48">
        <f>'Upload Sheet Pull'!L190</f>
        <v>240</v>
      </c>
      <c r="K188" s="48">
        <f>'Upload Sheet Pull'!M190</f>
        <v>2000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4340</v>
      </c>
    </row>
    <row r="189" spans="1:20" x14ac:dyDescent="0.35">
      <c r="A189" t="str">
        <f>'Upload Sheet Pull'!A191</f>
        <v>Budget</v>
      </c>
      <c r="B189" t="str">
        <f>'Upload Sheet Pull'!B191</f>
        <v>7028-000000</v>
      </c>
      <c r="C189">
        <f>'Upload Sheet Pull'!C191</f>
        <v>601</v>
      </c>
      <c r="D189" t="str">
        <f>'Upload Sheet Pull'!D191</f>
        <v>069</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35">
      <c r="A190" t="str">
        <f>'Upload Sheet Pull'!A192</f>
        <v>Budget</v>
      </c>
      <c r="B190" t="str">
        <f>'Upload Sheet Pull'!B192</f>
        <v>7042-000000</v>
      </c>
      <c r="C190">
        <f>'Upload Sheet Pull'!C192</f>
        <v>601</v>
      </c>
      <c r="D190" t="str">
        <f>'Upload Sheet Pull'!D192</f>
        <v>069</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3000</v>
      </c>
      <c r="O190" s="48">
        <f>'Upload Sheet Pull'!Q192</f>
        <v>0</v>
      </c>
      <c r="P190" s="48">
        <f>'Upload Sheet Pull'!R192</f>
        <v>0</v>
      </c>
      <c r="Q190" s="48">
        <f>'Upload Sheet Pull'!S192</f>
        <v>0</v>
      </c>
      <c r="R190" s="48">
        <f>'Upload Sheet Pull'!T192</f>
        <v>0</v>
      </c>
      <c r="S190" s="48">
        <f>'Upload Sheet Pull'!U192</f>
        <v>0</v>
      </c>
      <c r="T190" s="48">
        <f t="shared" si="2"/>
        <v>3000</v>
      </c>
    </row>
    <row r="191" spans="1:20" x14ac:dyDescent="0.35">
      <c r="A191" t="str">
        <f>'Upload Sheet Pull'!A193</f>
        <v>Budget</v>
      </c>
      <c r="B191" t="str">
        <f>'Upload Sheet Pull'!B193</f>
        <v>7044-000000</v>
      </c>
      <c r="C191">
        <f>'Upload Sheet Pull'!C193</f>
        <v>601</v>
      </c>
      <c r="D191" t="str">
        <f>'Upload Sheet Pull'!D193</f>
        <v>069</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35">
      <c r="A192" t="str">
        <f>'Upload Sheet Pull'!A194</f>
        <v>Budget</v>
      </c>
      <c r="B192" t="str">
        <f>'Upload Sheet Pull'!B194</f>
        <v/>
      </c>
      <c r="C192">
        <f>'Upload Sheet Pull'!C194</f>
        <v>601</v>
      </c>
      <c r="D192" t="str">
        <f>'Upload Sheet Pull'!D194</f>
        <v>069</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35">
      <c r="A193" t="str">
        <f>'Upload Sheet Pull'!A195</f>
        <v>Budget</v>
      </c>
      <c r="B193" t="str">
        <f>'Upload Sheet Pull'!B195</f>
        <v/>
      </c>
      <c r="C193">
        <f>'Upload Sheet Pull'!C195</f>
        <v>601</v>
      </c>
      <c r="D193" t="str">
        <f>'Upload Sheet Pull'!D195</f>
        <v>069</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35">
      <c r="A194" t="str">
        <f>'Upload Sheet Pull'!A196</f>
        <v>Budget</v>
      </c>
      <c r="B194" t="str">
        <f>'Upload Sheet Pull'!B196</f>
        <v/>
      </c>
      <c r="C194">
        <f>'Upload Sheet Pull'!C196</f>
        <v>601</v>
      </c>
      <c r="D194" t="str">
        <f>'Upload Sheet Pull'!D196</f>
        <v>069</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35">
      <c r="A195" t="str">
        <f>'Upload Sheet Pull'!A197</f>
        <v>Budget</v>
      </c>
      <c r="B195" t="str">
        <f>'Upload Sheet Pull'!B197</f>
        <v/>
      </c>
      <c r="C195">
        <f>'Upload Sheet Pull'!C197</f>
        <v>601</v>
      </c>
      <c r="D195" t="str">
        <f>'Upload Sheet Pull'!D197</f>
        <v>069</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35">
      <c r="A196" t="str">
        <f>'Upload Sheet Pull'!A198</f>
        <v>Budget</v>
      </c>
      <c r="B196" t="str">
        <f>'Upload Sheet Pull'!B198</f>
        <v/>
      </c>
      <c r="C196">
        <f>'Upload Sheet Pull'!C198</f>
        <v>601</v>
      </c>
      <c r="D196" t="str">
        <f>'Upload Sheet Pull'!D198</f>
        <v>069</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35">
      <c r="A197" t="str">
        <f>'Upload Sheet Pull'!A199</f>
        <v>Budget</v>
      </c>
      <c r="B197" t="str">
        <f>'Upload Sheet Pull'!B199</f>
        <v/>
      </c>
      <c r="C197">
        <f>'Upload Sheet Pull'!C199</f>
        <v>601</v>
      </c>
      <c r="D197" t="str">
        <f>'Upload Sheet Pull'!D199</f>
        <v>069</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35">
      <c r="A198" t="str">
        <f>'Upload Sheet Pull'!A200</f>
        <v>Budget</v>
      </c>
      <c r="B198" t="str">
        <f>'Upload Sheet Pull'!B200</f>
        <v/>
      </c>
      <c r="C198">
        <f>'Upload Sheet Pull'!C200</f>
        <v>601</v>
      </c>
      <c r="D198" t="str">
        <f>'Upload Sheet Pull'!D200</f>
        <v>069</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35">
      <c r="A199" t="str">
        <f>'Upload Sheet Pull'!A201</f>
        <v>Budget</v>
      </c>
      <c r="B199" t="str">
        <f>'Upload Sheet Pull'!B201</f>
        <v/>
      </c>
      <c r="C199">
        <f>'Upload Sheet Pull'!C201</f>
        <v>601</v>
      </c>
      <c r="D199" t="str">
        <f>'Upload Sheet Pull'!D201</f>
        <v>069</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35">
      <c r="A200" t="str">
        <f>'Upload Sheet Pull'!A202</f>
        <v>Budget</v>
      </c>
      <c r="B200" t="str">
        <f>'Upload Sheet Pull'!B202</f>
        <v/>
      </c>
      <c r="C200">
        <f>'Upload Sheet Pull'!C202</f>
        <v>601</v>
      </c>
      <c r="D200" t="str">
        <f>'Upload Sheet Pull'!D202</f>
        <v>069</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35">
      <c r="A201" t="str">
        <f>'Upload Sheet Pull'!A203</f>
        <v>Budget</v>
      </c>
      <c r="B201" t="str">
        <f>'Upload Sheet Pull'!B203</f>
        <v/>
      </c>
      <c r="C201">
        <f>'Upload Sheet Pull'!C203</f>
        <v>601</v>
      </c>
      <c r="D201" t="str">
        <f>'Upload Sheet Pull'!D203</f>
        <v>069</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35">
      <c r="A202" t="str">
        <f>'Upload Sheet Pull'!A204</f>
        <v>Budget</v>
      </c>
      <c r="B202" t="str">
        <f>'Upload Sheet Pull'!B204</f>
        <v>6025-000000</v>
      </c>
      <c r="C202">
        <f>'Upload Sheet Pull'!C204</f>
        <v>799</v>
      </c>
      <c r="D202" t="str">
        <f>'Upload Sheet Pull'!D204</f>
        <v>069</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35">
      <c r="A203" t="str">
        <f>'Upload Sheet Pull'!A205</f>
        <v>Budget</v>
      </c>
      <c r="B203" t="str">
        <f>'Upload Sheet Pull'!B205</f>
        <v>6025-000000</v>
      </c>
      <c r="C203">
        <f>'Upload Sheet Pull'!C205</f>
        <v>799</v>
      </c>
      <c r="D203" t="str">
        <f>'Upload Sheet Pull'!D205</f>
        <v>069</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35">
      <c r="A204" t="str">
        <f>'Upload Sheet Pull'!A206</f>
        <v>Budget</v>
      </c>
      <c r="B204" t="str">
        <f>'Upload Sheet Pull'!B206</f>
        <v>6025-000000</v>
      </c>
      <c r="C204">
        <f>'Upload Sheet Pull'!C206</f>
        <v>799</v>
      </c>
      <c r="D204" t="str">
        <f>'Upload Sheet Pull'!D206</f>
        <v>069</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35">
      <c r="A205" t="str">
        <f>'Upload Sheet Pull'!A207</f>
        <v>Budget</v>
      </c>
      <c r="B205" t="str">
        <f>'Upload Sheet Pull'!B207</f>
        <v>6025-000000</v>
      </c>
      <c r="C205">
        <f>'Upload Sheet Pull'!C207</f>
        <v>799</v>
      </c>
      <c r="D205" t="str">
        <f>'Upload Sheet Pull'!D207</f>
        <v>069</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35">
      <c r="A206" t="str">
        <f>'Upload Sheet Pull'!A208</f>
        <v>Budget</v>
      </c>
      <c r="B206" t="str">
        <f>'Upload Sheet Pull'!B208</f>
        <v>6025-000000</v>
      </c>
      <c r="C206">
        <f>'Upload Sheet Pull'!C208</f>
        <v>799</v>
      </c>
      <c r="D206" t="str">
        <f>'Upload Sheet Pull'!D208</f>
        <v>069</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35">
      <c r="A207" t="str">
        <f>'Upload Sheet Pull'!A209</f>
        <v>Budget</v>
      </c>
      <c r="B207" t="str">
        <f>'Upload Sheet Pull'!B209</f>
        <v>6025-000000</v>
      </c>
      <c r="C207">
        <f>'Upload Sheet Pull'!C209</f>
        <v>799</v>
      </c>
      <c r="D207" t="str">
        <f>'Upload Sheet Pull'!D209</f>
        <v>069</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35">
      <c r="A208" t="str">
        <f>'Upload Sheet Pull'!A210</f>
        <v>Budget</v>
      </c>
      <c r="B208" t="str">
        <f>'Upload Sheet Pull'!B210</f>
        <v>6025-000000</v>
      </c>
      <c r="C208">
        <f>'Upload Sheet Pull'!C210</f>
        <v>799</v>
      </c>
      <c r="D208" t="str">
        <f>'Upload Sheet Pull'!D210</f>
        <v>069</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35">
      <c r="A209" t="str">
        <f>'Upload Sheet Pull'!A211</f>
        <v>Budget</v>
      </c>
      <c r="B209" t="str">
        <f>'Upload Sheet Pull'!B211</f>
        <v>6025-000000</v>
      </c>
      <c r="C209">
        <f>'Upload Sheet Pull'!C211</f>
        <v>799</v>
      </c>
      <c r="D209" t="str">
        <f>'Upload Sheet Pull'!D211</f>
        <v>069</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35">
      <c r="A210" t="str">
        <f>'Upload Sheet Pull'!A212</f>
        <v>Budget</v>
      </c>
      <c r="B210" t="str">
        <f>'Upload Sheet Pull'!B212</f>
        <v>6050-000000</v>
      </c>
      <c r="C210">
        <f>'Upload Sheet Pull'!C212</f>
        <v>799</v>
      </c>
      <c r="D210" t="str">
        <f>'Upload Sheet Pull'!D212</f>
        <v>069</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35">
      <c r="A211" t="str">
        <f>'Upload Sheet Pull'!A213</f>
        <v>Budget</v>
      </c>
      <c r="B211" t="str">
        <f>'Upload Sheet Pull'!B213</f>
        <v>6055-000000</v>
      </c>
      <c r="C211">
        <f>'Upload Sheet Pull'!C213</f>
        <v>799</v>
      </c>
      <c r="D211" t="str">
        <f>'Upload Sheet Pull'!D213</f>
        <v>069</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35">
      <c r="A212" t="str">
        <f>'Upload Sheet Pull'!A214</f>
        <v>Budget</v>
      </c>
      <c r="B212" t="str">
        <f>'Upload Sheet Pull'!B214</f>
        <v>6060-000000</v>
      </c>
      <c r="C212">
        <f>'Upload Sheet Pull'!C214</f>
        <v>799</v>
      </c>
      <c r="D212" t="str">
        <f>'Upload Sheet Pull'!D214</f>
        <v>069</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35">
      <c r="A213" t="str">
        <f>'Upload Sheet Pull'!A215</f>
        <v>Budget</v>
      </c>
      <c r="B213" t="str">
        <f>'Upload Sheet Pull'!B215</f>
        <v>6030-000000</v>
      </c>
      <c r="C213">
        <f>'Upload Sheet Pull'!C215</f>
        <v>799</v>
      </c>
      <c r="D213" t="str">
        <f>'Upload Sheet Pull'!D215</f>
        <v>069</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35">
      <c r="A214" t="str">
        <f>'Upload Sheet Pull'!A216</f>
        <v>Budget</v>
      </c>
      <c r="B214" t="str">
        <f>'Upload Sheet Pull'!B216</f>
        <v>6035-000000</v>
      </c>
      <c r="C214">
        <f>'Upload Sheet Pull'!C216</f>
        <v>799</v>
      </c>
      <c r="D214" t="str">
        <f>'Upload Sheet Pull'!D216</f>
        <v>069</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35">
      <c r="A215" t="str">
        <f>'Upload Sheet Pull'!A217</f>
        <v>Budget</v>
      </c>
      <c r="B215" t="str">
        <f>'Upload Sheet Pull'!B217</f>
        <v>6010-000000</v>
      </c>
      <c r="C215">
        <f>'Upload Sheet Pull'!C217</f>
        <v>799</v>
      </c>
      <c r="D215" t="str">
        <f>'Upload Sheet Pull'!D217</f>
        <v>069</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35">
      <c r="A216" t="str">
        <f>'Upload Sheet Pull'!A218</f>
        <v>Budget</v>
      </c>
      <c r="B216" t="str">
        <f>'Upload Sheet Pull'!B218</f>
        <v>6020-000000</v>
      </c>
      <c r="C216">
        <f>'Upload Sheet Pull'!C218</f>
        <v>799</v>
      </c>
      <c r="D216" t="str">
        <f>'Upload Sheet Pull'!D218</f>
        <v>069</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35">
      <c r="A217" t="str">
        <f>'Upload Sheet Pull'!A219</f>
        <v>Budget</v>
      </c>
      <c r="B217" t="str">
        <f>'Upload Sheet Pull'!B219</f>
        <v>7006-000000</v>
      </c>
      <c r="C217">
        <f>'Upload Sheet Pull'!C219</f>
        <v>701</v>
      </c>
      <c r="D217" t="str">
        <f>'Upload Sheet Pull'!D219</f>
        <v>069</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35">
      <c r="A218" t="str">
        <f>'Upload Sheet Pull'!A220</f>
        <v>Budget</v>
      </c>
      <c r="B218" t="str">
        <f>'Upload Sheet Pull'!B220</f>
        <v>7008-000000</v>
      </c>
      <c r="C218">
        <f>'Upload Sheet Pull'!C220</f>
        <v>701</v>
      </c>
      <c r="D218" t="str">
        <f>'Upload Sheet Pull'!D220</f>
        <v>069</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35">
      <c r="A219" t="str">
        <f>'Upload Sheet Pull'!A221</f>
        <v>Budget</v>
      </c>
      <c r="B219" t="str">
        <f>'Upload Sheet Pull'!B221</f>
        <v>7010-000000</v>
      </c>
      <c r="C219">
        <f>'Upload Sheet Pull'!C221</f>
        <v>701</v>
      </c>
      <c r="D219" t="str">
        <f>'Upload Sheet Pull'!D221</f>
        <v>069</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35">
      <c r="A220" t="str">
        <f>'Upload Sheet Pull'!A222</f>
        <v>Budget</v>
      </c>
      <c r="B220" t="str">
        <f>'Upload Sheet Pull'!B222</f>
        <v>7080-000000</v>
      </c>
      <c r="C220">
        <f>'Upload Sheet Pull'!C222</f>
        <v>701</v>
      </c>
      <c r="D220" t="str">
        <f>'Upload Sheet Pull'!D222</f>
        <v>069</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35">
      <c r="A221" t="str">
        <f>'Upload Sheet Pull'!A223</f>
        <v>Budget</v>
      </c>
      <c r="B221" t="str">
        <f>'Upload Sheet Pull'!B223</f>
        <v>7082-000000</v>
      </c>
      <c r="C221">
        <f>'Upload Sheet Pull'!C223</f>
        <v>701</v>
      </c>
      <c r="D221" t="str">
        <f>'Upload Sheet Pull'!D223</f>
        <v>069</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35">
      <c r="A222" t="str">
        <f>'Upload Sheet Pull'!A224</f>
        <v>Budget</v>
      </c>
      <c r="B222" t="str">
        <f>'Upload Sheet Pull'!B224</f>
        <v/>
      </c>
      <c r="C222">
        <f>'Upload Sheet Pull'!C224</f>
        <v>701</v>
      </c>
      <c r="D222" t="str">
        <f>'Upload Sheet Pull'!D224</f>
        <v>069</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35">
      <c r="A223" t="str">
        <f>'Upload Sheet Pull'!A225</f>
        <v>Budget</v>
      </c>
      <c r="B223" t="str">
        <f>'Upload Sheet Pull'!B225</f>
        <v/>
      </c>
      <c r="C223">
        <f>'Upload Sheet Pull'!C225</f>
        <v>701</v>
      </c>
      <c r="D223" t="str">
        <f>'Upload Sheet Pull'!D225</f>
        <v>069</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35">
      <c r="A224" t="str">
        <f>'Upload Sheet Pull'!A226</f>
        <v>Budget</v>
      </c>
      <c r="B224" t="str">
        <f>'Upload Sheet Pull'!B226</f>
        <v/>
      </c>
      <c r="C224">
        <f>'Upload Sheet Pull'!C226</f>
        <v>701</v>
      </c>
      <c r="D224" t="str">
        <f>'Upload Sheet Pull'!D226</f>
        <v>069</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35">
      <c r="A225" t="str">
        <f>'Upload Sheet Pull'!A227</f>
        <v>Budget</v>
      </c>
      <c r="B225" t="str">
        <f>'Upload Sheet Pull'!B227</f>
        <v/>
      </c>
      <c r="C225">
        <f>'Upload Sheet Pull'!C227</f>
        <v>701</v>
      </c>
      <c r="D225" t="str">
        <f>'Upload Sheet Pull'!D227</f>
        <v>069</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35">
      <c r="A226" t="str">
        <f>'Upload Sheet Pull'!A228</f>
        <v>Budget</v>
      </c>
      <c r="B226" t="str">
        <f>'Upload Sheet Pull'!B228</f>
        <v>7006-000000</v>
      </c>
      <c r="C226">
        <f>'Upload Sheet Pull'!C228</f>
        <v>702</v>
      </c>
      <c r="D226" t="str">
        <f>'Upload Sheet Pull'!D228</f>
        <v>069</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35">
      <c r="A227" t="str">
        <f>'Upload Sheet Pull'!A229</f>
        <v>Budget</v>
      </c>
      <c r="B227" t="str">
        <f>'Upload Sheet Pull'!B229</f>
        <v>7010-000000</v>
      </c>
      <c r="C227">
        <f>'Upload Sheet Pull'!C229</f>
        <v>702</v>
      </c>
      <c r="D227" t="str">
        <f>'Upload Sheet Pull'!D229</f>
        <v>069</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35">
      <c r="A228" t="str">
        <f>'Upload Sheet Pull'!A230</f>
        <v>Budget</v>
      </c>
      <c r="B228" t="str">
        <f>'Upload Sheet Pull'!B230</f>
        <v>7014-000000</v>
      </c>
      <c r="C228">
        <f>'Upload Sheet Pull'!C230</f>
        <v>702</v>
      </c>
      <c r="D228" t="str">
        <f>'Upload Sheet Pull'!D230</f>
        <v>069</v>
      </c>
      <c r="F228" t="str">
        <f>IF('Upload Sheet Pull'!E230="","",'Upload Sheet Pull'!E230)</f>
        <v/>
      </c>
      <c r="H228" s="48">
        <f>'Upload Sheet Pull'!J230</f>
        <v>875</v>
      </c>
      <c r="I228" s="48">
        <f>'Upload Sheet Pull'!K230</f>
        <v>875</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1750</v>
      </c>
      <c r="T228" s="48">
        <f t="shared" si="3"/>
        <v>3500</v>
      </c>
    </row>
    <row r="229" spans="1:20" x14ac:dyDescent="0.35">
      <c r="A229" t="str">
        <f>'Upload Sheet Pull'!A231</f>
        <v>Budget</v>
      </c>
      <c r="B229" t="str">
        <f>'Upload Sheet Pull'!B231</f>
        <v>7042-000000</v>
      </c>
      <c r="C229">
        <f>'Upload Sheet Pull'!C231</f>
        <v>702</v>
      </c>
      <c r="D229" t="str">
        <f>'Upload Sheet Pull'!D231</f>
        <v>069</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35">
      <c r="A230" t="str">
        <f>'Upload Sheet Pull'!A232</f>
        <v>Budget</v>
      </c>
      <c r="B230" t="str">
        <f>'Upload Sheet Pull'!B232</f>
        <v/>
      </c>
      <c r="C230">
        <f>'Upload Sheet Pull'!C232</f>
        <v>702</v>
      </c>
      <c r="D230" t="str">
        <f>'Upload Sheet Pull'!D232</f>
        <v>069</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35">
      <c r="A231" t="str">
        <f>'Upload Sheet Pull'!A233</f>
        <v>Budget</v>
      </c>
      <c r="B231" t="str">
        <f>'Upload Sheet Pull'!B233</f>
        <v/>
      </c>
      <c r="C231">
        <f>'Upload Sheet Pull'!C233</f>
        <v>702</v>
      </c>
      <c r="D231" t="str">
        <f>'Upload Sheet Pull'!D233</f>
        <v>069</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35">
      <c r="A232" t="str">
        <f>'Upload Sheet Pull'!A234</f>
        <v>Budget</v>
      </c>
      <c r="B232" t="str">
        <f>'Upload Sheet Pull'!B234</f>
        <v/>
      </c>
      <c r="C232">
        <f>'Upload Sheet Pull'!C234</f>
        <v>702</v>
      </c>
      <c r="D232" t="str">
        <f>'Upload Sheet Pull'!D234</f>
        <v>069</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35">
      <c r="A233" t="str">
        <f>'Upload Sheet Pull'!A235</f>
        <v>Budget</v>
      </c>
      <c r="B233" t="str">
        <f>'Upload Sheet Pull'!B235</f>
        <v/>
      </c>
      <c r="C233">
        <f>'Upload Sheet Pull'!C235</f>
        <v>702</v>
      </c>
      <c r="D233" t="str">
        <f>'Upload Sheet Pull'!D235</f>
        <v>069</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35">
      <c r="A234" t="str">
        <f>'Upload Sheet Pull'!A236</f>
        <v>Budget</v>
      </c>
      <c r="B234" t="str">
        <f>'Upload Sheet Pull'!B236</f>
        <v>7004-000000</v>
      </c>
      <c r="C234">
        <f>'Upload Sheet Pull'!C236</f>
        <v>703</v>
      </c>
      <c r="D234" t="str">
        <f>'Upload Sheet Pull'!D236</f>
        <v>069</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35">
      <c r="A235" t="str">
        <f>'Upload Sheet Pull'!A237</f>
        <v>Budget</v>
      </c>
      <c r="B235" t="str">
        <f>'Upload Sheet Pull'!B237</f>
        <v>7006-000000</v>
      </c>
      <c r="C235">
        <f>'Upload Sheet Pull'!C237</f>
        <v>703</v>
      </c>
      <c r="D235" t="str">
        <f>'Upload Sheet Pull'!D237</f>
        <v>069</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35">
      <c r="A236" t="str">
        <f>'Upload Sheet Pull'!A238</f>
        <v>Budget</v>
      </c>
      <c r="B236" t="str">
        <f>'Upload Sheet Pull'!B238</f>
        <v>7012-000000</v>
      </c>
      <c r="C236">
        <f>'Upload Sheet Pull'!C238</f>
        <v>703</v>
      </c>
      <c r="D236" t="str">
        <f>'Upload Sheet Pull'!D238</f>
        <v>069</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0</v>
      </c>
    </row>
    <row r="237" spans="1:20" x14ac:dyDescent="0.35">
      <c r="A237" t="str">
        <f>'Upload Sheet Pull'!A239</f>
        <v>Budget</v>
      </c>
      <c r="B237" t="str">
        <f>'Upload Sheet Pull'!B239</f>
        <v>7014-000000</v>
      </c>
      <c r="C237">
        <f>'Upload Sheet Pull'!C239</f>
        <v>703</v>
      </c>
      <c r="D237" t="str">
        <f>'Upload Sheet Pull'!D239</f>
        <v>069</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800</v>
      </c>
      <c r="P237" s="48">
        <f>'Upload Sheet Pull'!R239</f>
        <v>0</v>
      </c>
      <c r="Q237" s="48">
        <f>'Upload Sheet Pull'!S239</f>
        <v>0</v>
      </c>
      <c r="R237" s="48">
        <f>'Upload Sheet Pull'!T239</f>
        <v>0</v>
      </c>
      <c r="S237" s="48">
        <f>'Upload Sheet Pull'!U239</f>
        <v>800</v>
      </c>
      <c r="T237" s="48">
        <f t="shared" si="3"/>
        <v>1600</v>
      </c>
    </row>
    <row r="238" spans="1:20" x14ac:dyDescent="0.35">
      <c r="A238" t="str">
        <f>'Upload Sheet Pull'!A240</f>
        <v>Budget</v>
      </c>
      <c r="B238" t="str">
        <f>'Upload Sheet Pull'!B240</f>
        <v/>
      </c>
      <c r="C238">
        <f>'Upload Sheet Pull'!C240</f>
        <v>703</v>
      </c>
      <c r="D238" t="str">
        <f>'Upload Sheet Pull'!D240</f>
        <v>069</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35">
      <c r="A239" t="str">
        <f>'Upload Sheet Pull'!A241</f>
        <v>Budget</v>
      </c>
      <c r="B239" t="str">
        <f>'Upload Sheet Pull'!B241</f>
        <v/>
      </c>
      <c r="C239">
        <f>'Upload Sheet Pull'!C241</f>
        <v>703</v>
      </c>
      <c r="D239" t="str">
        <f>'Upload Sheet Pull'!D241</f>
        <v>069</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35">
      <c r="A240" t="str">
        <f>'Upload Sheet Pull'!A242</f>
        <v>Budget</v>
      </c>
      <c r="B240" t="str">
        <f>'Upload Sheet Pull'!B242</f>
        <v/>
      </c>
      <c r="C240">
        <f>'Upload Sheet Pull'!C242</f>
        <v>703</v>
      </c>
      <c r="D240" t="str">
        <f>'Upload Sheet Pull'!D242</f>
        <v>069</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35">
      <c r="A241" t="str">
        <f>'Upload Sheet Pull'!A243</f>
        <v>Budget</v>
      </c>
      <c r="B241" t="str">
        <f>'Upload Sheet Pull'!B243</f>
        <v/>
      </c>
      <c r="C241">
        <f>'Upload Sheet Pull'!C243</f>
        <v>703</v>
      </c>
      <c r="D241" t="str">
        <f>'Upload Sheet Pull'!D243</f>
        <v>069</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35">
      <c r="A242" t="str">
        <f>'Upload Sheet Pull'!A244</f>
        <v>Budget</v>
      </c>
      <c r="B242" t="str">
        <f>'Upload Sheet Pull'!B244</f>
        <v>7006-000000</v>
      </c>
      <c r="C242">
        <f>'Upload Sheet Pull'!C244</f>
        <v>704</v>
      </c>
      <c r="D242" t="str">
        <f>'Upload Sheet Pull'!D244</f>
        <v>069</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35">
      <c r="A243" t="str">
        <f>'Upload Sheet Pull'!A245</f>
        <v>Budget</v>
      </c>
      <c r="B243" t="str">
        <f>'Upload Sheet Pull'!B245</f>
        <v>7010-000000</v>
      </c>
      <c r="C243">
        <f>'Upload Sheet Pull'!C245</f>
        <v>704</v>
      </c>
      <c r="D243" t="str">
        <f>'Upload Sheet Pull'!D245</f>
        <v>069</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35">
      <c r="A244" t="str">
        <f>'Upload Sheet Pull'!A246</f>
        <v>Budget</v>
      </c>
      <c r="B244" t="str">
        <f>'Upload Sheet Pull'!B246</f>
        <v/>
      </c>
      <c r="C244">
        <f>'Upload Sheet Pull'!C246</f>
        <v>704</v>
      </c>
      <c r="D244" t="str">
        <f>'Upload Sheet Pull'!D246</f>
        <v>069</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35">
      <c r="A245" t="str">
        <f>'Upload Sheet Pull'!A247</f>
        <v>Budget</v>
      </c>
      <c r="B245" t="str">
        <f>'Upload Sheet Pull'!B247</f>
        <v/>
      </c>
      <c r="C245">
        <f>'Upload Sheet Pull'!C247</f>
        <v>704</v>
      </c>
      <c r="D245" t="str">
        <f>'Upload Sheet Pull'!D247</f>
        <v>069</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35">
      <c r="A246" t="str">
        <f>'Upload Sheet Pull'!A248</f>
        <v>Budget</v>
      </c>
      <c r="B246" t="str">
        <f>'Upload Sheet Pull'!B248</f>
        <v/>
      </c>
      <c r="C246">
        <f>'Upload Sheet Pull'!C248</f>
        <v>704</v>
      </c>
      <c r="D246" t="str">
        <f>'Upload Sheet Pull'!D248</f>
        <v>069</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35">
      <c r="A247" t="str">
        <f>'Upload Sheet Pull'!A249</f>
        <v>Budget</v>
      </c>
      <c r="B247" t="str">
        <f>'Upload Sheet Pull'!B249</f>
        <v/>
      </c>
      <c r="C247">
        <f>'Upload Sheet Pull'!C249</f>
        <v>704</v>
      </c>
      <c r="D247" t="str">
        <f>'Upload Sheet Pull'!D249</f>
        <v>069</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35">
      <c r="A248" t="str">
        <f>'Upload Sheet Pull'!A250</f>
        <v>Budget</v>
      </c>
      <c r="B248" t="str">
        <f>'Upload Sheet Pull'!B250</f>
        <v>7004-000000</v>
      </c>
      <c r="C248">
        <f>'Upload Sheet Pull'!C250</f>
        <v>706</v>
      </c>
      <c r="D248" t="str">
        <f>'Upload Sheet Pull'!D250</f>
        <v>069</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35">
      <c r="A249" t="str">
        <f>'Upload Sheet Pull'!A251</f>
        <v>Budget</v>
      </c>
      <c r="B249" t="str">
        <f>'Upload Sheet Pull'!B251</f>
        <v>7006-000000</v>
      </c>
      <c r="C249">
        <f>'Upload Sheet Pull'!C251</f>
        <v>706</v>
      </c>
      <c r="D249" t="str">
        <f>'Upload Sheet Pull'!D251</f>
        <v>069</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35">
      <c r="A250" t="str">
        <f>'Upload Sheet Pull'!A252</f>
        <v>Budget</v>
      </c>
      <c r="B250" t="str">
        <f>'Upload Sheet Pull'!B252</f>
        <v>7010-000000</v>
      </c>
      <c r="C250">
        <f>'Upload Sheet Pull'!C252</f>
        <v>706</v>
      </c>
      <c r="D250" t="str">
        <f>'Upload Sheet Pull'!D252</f>
        <v>069</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35">
      <c r="A251" t="str">
        <f>'Upload Sheet Pull'!A253</f>
        <v>Budget</v>
      </c>
      <c r="B251" t="str">
        <f>'Upload Sheet Pull'!B253</f>
        <v>7082-000000</v>
      </c>
      <c r="C251">
        <f>'Upload Sheet Pull'!C253</f>
        <v>706</v>
      </c>
      <c r="D251" t="str">
        <f>'Upload Sheet Pull'!D253</f>
        <v>069</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3200</v>
      </c>
      <c r="P251" s="48">
        <f>'Upload Sheet Pull'!R253</f>
        <v>0</v>
      </c>
      <c r="Q251" s="48">
        <f>'Upload Sheet Pull'!S253</f>
        <v>0</v>
      </c>
      <c r="R251" s="48">
        <f>'Upload Sheet Pull'!T253</f>
        <v>0</v>
      </c>
      <c r="S251" s="48">
        <f>'Upload Sheet Pull'!U253</f>
        <v>3200</v>
      </c>
      <c r="T251" s="48">
        <f t="shared" si="4"/>
        <v>6400</v>
      </c>
    </row>
    <row r="252" spans="1:20" x14ac:dyDescent="0.35">
      <c r="A252" t="str">
        <f>'Upload Sheet Pull'!A254</f>
        <v>Budget</v>
      </c>
      <c r="B252" t="str">
        <f>'Upload Sheet Pull'!B254</f>
        <v/>
      </c>
      <c r="C252">
        <f>'Upload Sheet Pull'!C254</f>
        <v>706</v>
      </c>
      <c r="D252" t="str">
        <f>'Upload Sheet Pull'!D254</f>
        <v>069</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35">
      <c r="A253" t="str">
        <f>'Upload Sheet Pull'!A255</f>
        <v>Budget</v>
      </c>
      <c r="B253" t="str">
        <f>'Upload Sheet Pull'!B255</f>
        <v/>
      </c>
      <c r="C253">
        <f>'Upload Sheet Pull'!C255</f>
        <v>706</v>
      </c>
      <c r="D253" t="str">
        <f>'Upload Sheet Pull'!D255</f>
        <v>069</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35">
      <c r="A254" t="str">
        <f>'Upload Sheet Pull'!A256</f>
        <v>Budget</v>
      </c>
      <c r="B254" t="str">
        <f>'Upload Sheet Pull'!B256</f>
        <v/>
      </c>
      <c r="C254">
        <f>'Upload Sheet Pull'!C256</f>
        <v>706</v>
      </c>
      <c r="D254" t="str">
        <f>'Upload Sheet Pull'!D256</f>
        <v>069</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35">
      <c r="A255" t="str">
        <f>'Upload Sheet Pull'!A257</f>
        <v>Budget</v>
      </c>
      <c r="B255" t="str">
        <f>'Upload Sheet Pull'!B257</f>
        <v/>
      </c>
      <c r="C255">
        <f>'Upload Sheet Pull'!C257</f>
        <v>706</v>
      </c>
      <c r="D255" t="str">
        <f>'Upload Sheet Pull'!D257</f>
        <v>069</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35">
      <c r="A256" t="str">
        <f>'Upload Sheet Pull'!A258</f>
        <v>Budget</v>
      </c>
      <c r="B256" t="str">
        <f>'Upload Sheet Pull'!B258</f>
        <v>7004-000000</v>
      </c>
      <c r="C256">
        <f>'Upload Sheet Pull'!C258</f>
        <v>705</v>
      </c>
      <c r="D256" t="str">
        <f>'Upload Sheet Pull'!D258</f>
        <v>069</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35">
      <c r="A257" t="str">
        <f>'Upload Sheet Pull'!A259</f>
        <v>Budget</v>
      </c>
      <c r="B257" t="str">
        <f>'Upload Sheet Pull'!B259</f>
        <v>7006-000000</v>
      </c>
      <c r="C257">
        <f>'Upload Sheet Pull'!C259</f>
        <v>705</v>
      </c>
      <c r="D257" t="str">
        <f>'Upload Sheet Pull'!D259</f>
        <v>069</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35">
      <c r="A258" t="str">
        <f>'Upload Sheet Pull'!A260</f>
        <v>Budget</v>
      </c>
      <c r="B258" t="str">
        <f>'Upload Sheet Pull'!B260</f>
        <v>7010-000000</v>
      </c>
      <c r="C258">
        <f>'Upload Sheet Pull'!C260</f>
        <v>705</v>
      </c>
      <c r="D258" t="str">
        <f>'Upload Sheet Pull'!D260</f>
        <v>069</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35">
      <c r="A259" t="str">
        <f>'Upload Sheet Pull'!A261</f>
        <v>Budget</v>
      </c>
      <c r="B259" t="str">
        <f>'Upload Sheet Pull'!B261</f>
        <v>7082-000000</v>
      </c>
      <c r="C259">
        <f>'Upload Sheet Pull'!C261</f>
        <v>705</v>
      </c>
      <c r="D259" t="str">
        <f>'Upload Sheet Pull'!D261</f>
        <v>069</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35">
      <c r="A260" t="str">
        <f>'Upload Sheet Pull'!A262</f>
        <v>Budget</v>
      </c>
      <c r="B260" t="str">
        <f>'Upload Sheet Pull'!B262</f>
        <v/>
      </c>
      <c r="C260">
        <f>'Upload Sheet Pull'!C262</f>
        <v>705</v>
      </c>
      <c r="D260" t="str">
        <f>'Upload Sheet Pull'!D262</f>
        <v>069</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35">
      <c r="A261" t="str">
        <f>'Upload Sheet Pull'!A263</f>
        <v>Budget</v>
      </c>
      <c r="B261" t="str">
        <f>'Upload Sheet Pull'!B263</f>
        <v/>
      </c>
      <c r="C261">
        <f>'Upload Sheet Pull'!C263</f>
        <v>705</v>
      </c>
      <c r="D261" t="str">
        <f>'Upload Sheet Pull'!D263</f>
        <v>069</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35">
      <c r="A262" t="str">
        <f>'Upload Sheet Pull'!A264</f>
        <v>Budget</v>
      </c>
      <c r="B262" t="str">
        <f>'Upload Sheet Pull'!B264</f>
        <v/>
      </c>
      <c r="C262">
        <f>'Upload Sheet Pull'!C264</f>
        <v>705</v>
      </c>
      <c r="D262" t="str">
        <f>'Upload Sheet Pull'!D264</f>
        <v>069</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35">
      <c r="A263" t="str">
        <f>'Upload Sheet Pull'!A265</f>
        <v>Budget</v>
      </c>
      <c r="B263" t="str">
        <f>'Upload Sheet Pull'!B265</f>
        <v/>
      </c>
      <c r="C263">
        <f>'Upload Sheet Pull'!C265</f>
        <v>705</v>
      </c>
      <c r="D263" t="str">
        <f>'Upload Sheet Pull'!D265</f>
        <v>069</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35">
      <c r="A264" t="str">
        <f>'Upload Sheet Pull'!A266</f>
        <v>Budget</v>
      </c>
      <c r="B264" t="str">
        <f>'Upload Sheet Pull'!B266</f>
        <v>6010-000000</v>
      </c>
      <c r="C264">
        <f>'Upload Sheet Pull'!C266</f>
        <v>800</v>
      </c>
      <c r="D264" t="str">
        <f>'Upload Sheet Pull'!D266</f>
        <v>069</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35">
      <c r="A265" t="str">
        <f>'Upload Sheet Pull'!A267</f>
        <v>Budget</v>
      </c>
      <c r="B265" t="str">
        <f>'Upload Sheet Pull'!B267</f>
        <v>6015-000000</v>
      </c>
      <c r="C265">
        <f>'Upload Sheet Pull'!C267</f>
        <v>800</v>
      </c>
      <c r="D265" t="str">
        <f>'Upload Sheet Pull'!D267</f>
        <v>069</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35">
      <c r="A266" t="str">
        <f>'Upload Sheet Pull'!A268</f>
        <v>Budget</v>
      </c>
      <c r="B266" t="str">
        <f>'Upload Sheet Pull'!B268</f>
        <v>6020-000000</v>
      </c>
      <c r="C266">
        <f>'Upload Sheet Pull'!C268</f>
        <v>800</v>
      </c>
      <c r="D266" t="str">
        <f>'Upload Sheet Pull'!D268</f>
        <v>069</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35">
      <c r="A267" t="str">
        <f>'Upload Sheet Pull'!A269</f>
        <v>Budget</v>
      </c>
      <c r="B267" t="str">
        <f>'Upload Sheet Pull'!B269</f>
        <v>6025-000000</v>
      </c>
      <c r="C267">
        <f>'Upload Sheet Pull'!C269</f>
        <v>800</v>
      </c>
      <c r="D267" t="str">
        <f>'Upload Sheet Pull'!D269</f>
        <v>069</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35">
      <c r="A268" t="str">
        <f>'Upload Sheet Pull'!A270</f>
        <v>Budget</v>
      </c>
      <c r="B268" t="str">
        <f>'Upload Sheet Pull'!B270</f>
        <v>6030-000000</v>
      </c>
      <c r="C268">
        <f>'Upload Sheet Pull'!C270</f>
        <v>800</v>
      </c>
      <c r="D268" t="str">
        <f>'Upload Sheet Pull'!D270</f>
        <v>069</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35">
      <c r="A269" t="str">
        <f>'Upload Sheet Pull'!A271</f>
        <v>Budget</v>
      </c>
      <c r="B269" t="str">
        <f>'Upload Sheet Pull'!B271</f>
        <v>6035-000000</v>
      </c>
      <c r="C269">
        <f>'Upload Sheet Pull'!C271</f>
        <v>800</v>
      </c>
      <c r="D269" t="str">
        <f>'Upload Sheet Pull'!D271</f>
        <v>069</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35">
      <c r="A270" t="str">
        <f>'Upload Sheet Pull'!A272</f>
        <v>Budget</v>
      </c>
      <c r="B270" t="str">
        <f>'Upload Sheet Pull'!B272</f>
        <v>6050-000000</v>
      </c>
      <c r="C270">
        <f>'Upload Sheet Pull'!C272</f>
        <v>800</v>
      </c>
      <c r="D270" t="str">
        <f>'Upload Sheet Pull'!D272</f>
        <v>069</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35">
      <c r="A271" t="str">
        <f>'Upload Sheet Pull'!A273</f>
        <v>Budget</v>
      </c>
      <c r="B271" t="str">
        <f>'Upload Sheet Pull'!B273</f>
        <v>6055-000000</v>
      </c>
      <c r="C271">
        <f>'Upload Sheet Pull'!C273</f>
        <v>800</v>
      </c>
      <c r="D271" t="str">
        <f>'Upload Sheet Pull'!D273</f>
        <v>069</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35">
      <c r="A272" t="str">
        <f>'Upload Sheet Pull'!A274</f>
        <v>Budget</v>
      </c>
      <c r="B272" t="str">
        <f>'Upload Sheet Pull'!B274</f>
        <v>7006-000000</v>
      </c>
      <c r="C272">
        <f>'Upload Sheet Pull'!C274</f>
        <v>801</v>
      </c>
      <c r="D272" t="str">
        <f>'Upload Sheet Pull'!D274</f>
        <v>069</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35">
      <c r="A273" t="str">
        <f>'Upload Sheet Pull'!A275</f>
        <v>Budget</v>
      </c>
      <c r="B273" t="str">
        <f>'Upload Sheet Pull'!B275</f>
        <v>7010-000000</v>
      </c>
      <c r="C273">
        <f>'Upload Sheet Pull'!C275</f>
        <v>801</v>
      </c>
      <c r="D273" t="str">
        <f>'Upload Sheet Pull'!D275</f>
        <v>069</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35">
      <c r="A274" t="str">
        <f>'Upload Sheet Pull'!A276</f>
        <v>Budget</v>
      </c>
      <c r="B274" t="str">
        <f>'Upload Sheet Pull'!B276</f>
        <v>7012-000000</v>
      </c>
      <c r="C274">
        <f>'Upload Sheet Pull'!C276</f>
        <v>801</v>
      </c>
      <c r="D274" t="str">
        <f>'Upload Sheet Pull'!D276</f>
        <v>069</v>
      </c>
      <c r="F274" t="str">
        <f>IF('Upload Sheet Pull'!E276="","",'Upload Sheet Pull'!E276)</f>
        <v/>
      </c>
      <c r="H274" s="48">
        <f>'Upload Sheet Pull'!J276</f>
        <v>0</v>
      </c>
      <c r="I274" s="48">
        <f>'Upload Sheet Pull'!K276</f>
        <v>0</v>
      </c>
      <c r="J274" s="48">
        <f>'Upload Sheet Pull'!L276</f>
        <v>530</v>
      </c>
      <c r="K274" s="48">
        <f>'Upload Sheet Pull'!M276</f>
        <v>530</v>
      </c>
      <c r="L274" s="48">
        <f>'Upload Sheet Pull'!N276</f>
        <v>530</v>
      </c>
      <c r="M274" s="48">
        <f>'Upload Sheet Pull'!O276</f>
        <v>0</v>
      </c>
      <c r="N274" s="48">
        <f>'Upload Sheet Pull'!P276</f>
        <v>0</v>
      </c>
      <c r="O274" s="48">
        <f>'Upload Sheet Pull'!Q276</f>
        <v>110</v>
      </c>
      <c r="P274" s="48">
        <f>'Upload Sheet Pull'!R276</f>
        <v>0</v>
      </c>
      <c r="Q274" s="48">
        <f>'Upload Sheet Pull'!S276</f>
        <v>0</v>
      </c>
      <c r="R274" s="48">
        <f>'Upload Sheet Pull'!T276</f>
        <v>0</v>
      </c>
      <c r="S274" s="48">
        <f>'Upload Sheet Pull'!U276</f>
        <v>0</v>
      </c>
      <c r="T274" s="48">
        <f t="shared" si="4"/>
        <v>1700</v>
      </c>
    </row>
    <row r="275" spans="1:20" x14ac:dyDescent="0.35">
      <c r="A275" t="str">
        <f>'Upload Sheet Pull'!A277</f>
        <v>Budget</v>
      </c>
      <c r="B275" t="str">
        <f>'Upload Sheet Pull'!B277</f>
        <v>7014-000000</v>
      </c>
      <c r="C275">
        <f>'Upload Sheet Pull'!C277</f>
        <v>801</v>
      </c>
      <c r="D275" t="str">
        <f>'Upload Sheet Pull'!D277</f>
        <v>069</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0</v>
      </c>
      <c r="P275" s="48">
        <f>'Upload Sheet Pull'!R277</f>
        <v>0</v>
      </c>
      <c r="Q275" s="48">
        <f>'Upload Sheet Pull'!S277</f>
        <v>0</v>
      </c>
      <c r="R275" s="48">
        <f>'Upload Sheet Pull'!T277</f>
        <v>0</v>
      </c>
      <c r="S275" s="48">
        <f>'Upload Sheet Pull'!U277</f>
        <v>0</v>
      </c>
      <c r="T275" s="48">
        <f t="shared" si="4"/>
        <v>0</v>
      </c>
    </row>
    <row r="276" spans="1:20" x14ac:dyDescent="0.35">
      <c r="A276" t="str">
        <f>'Upload Sheet Pull'!A278</f>
        <v>Budget</v>
      </c>
      <c r="B276" t="str">
        <f>'Upload Sheet Pull'!B278</f>
        <v>7090-000000</v>
      </c>
      <c r="C276">
        <f>'Upload Sheet Pull'!C278</f>
        <v>801</v>
      </c>
      <c r="D276" t="str">
        <f>'Upload Sheet Pull'!D278</f>
        <v>069</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35">
      <c r="A277" t="str">
        <f>'Upload Sheet Pull'!A279</f>
        <v>Budget</v>
      </c>
      <c r="B277" t="str">
        <f>'Upload Sheet Pull'!B279</f>
        <v/>
      </c>
      <c r="C277">
        <f>'Upload Sheet Pull'!C279</f>
        <v>801</v>
      </c>
      <c r="D277" t="str">
        <f>'Upload Sheet Pull'!D279</f>
        <v>069</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35">
      <c r="A278" t="str">
        <f>'Upload Sheet Pull'!A280</f>
        <v>Budget</v>
      </c>
      <c r="B278" t="str">
        <f>'Upload Sheet Pull'!B280</f>
        <v/>
      </c>
      <c r="C278">
        <f>'Upload Sheet Pull'!C280</f>
        <v>801</v>
      </c>
      <c r="D278" t="str">
        <f>'Upload Sheet Pull'!D280</f>
        <v>069</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35">
      <c r="A279" t="str">
        <f>'Upload Sheet Pull'!A281</f>
        <v>Budget</v>
      </c>
      <c r="B279" t="str">
        <f>'Upload Sheet Pull'!B281</f>
        <v/>
      </c>
      <c r="C279">
        <f>'Upload Sheet Pull'!C281</f>
        <v>801</v>
      </c>
      <c r="D279" t="str">
        <f>'Upload Sheet Pull'!D281</f>
        <v>069</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35">
      <c r="A280" t="str">
        <f>'Upload Sheet Pull'!A282</f>
        <v>Budget</v>
      </c>
      <c r="B280" t="str">
        <f>'Upload Sheet Pull'!B282</f>
        <v>7006-000000</v>
      </c>
      <c r="C280">
        <f>'Upload Sheet Pull'!C282</f>
        <v>802</v>
      </c>
      <c r="D280" t="str">
        <f>'Upload Sheet Pull'!D282</f>
        <v>069</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35">
      <c r="A281" t="str">
        <f>'Upload Sheet Pull'!A283</f>
        <v>Budget</v>
      </c>
      <c r="B281" t="str">
        <f>'Upload Sheet Pull'!B283</f>
        <v>7010-000000</v>
      </c>
      <c r="C281">
        <f>'Upload Sheet Pull'!C283</f>
        <v>802</v>
      </c>
      <c r="D281" t="str">
        <f>'Upload Sheet Pull'!D283</f>
        <v>069</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35">
      <c r="A282" t="str">
        <f>'Upload Sheet Pull'!A284</f>
        <v>Budget</v>
      </c>
      <c r="B282" t="str">
        <f>'Upload Sheet Pull'!B284</f>
        <v>7012-000000</v>
      </c>
      <c r="C282">
        <f>'Upload Sheet Pull'!C284</f>
        <v>802</v>
      </c>
      <c r="D282" t="str">
        <f>'Upload Sheet Pull'!D284</f>
        <v>069</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200</v>
      </c>
      <c r="P282" s="48">
        <f>'Upload Sheet Pull'!R284</f>
        <v>200</v>
      </c>
      <c r="Q282" s="48">
        <f>'Upload Sheet Pull'!S284</f>
        <v>0</v>
      </c>
      <c r="R282" s="48">
        <f>'Upload Sheet Pull'!T284</f>
        <v>0</v>
      </c>
      <c r="S282" s="48">
        <f>'Upload Sheet Pull'!U284</f>
        <v>0</v>
      </c>
      <c r="T282" s="48">
        <f t="shared" si="4"/>
        <v>400</v>
      </c>
    </row>
    <row r="283" spans="1:20" x14ac:dyDescent="0.35">
      <c r="A283" t="str">
        <f>'Upload Sheet Pull'!A285</f>
        <v>Budget</v>
      </c>
      <c r="B283" t="str">
        <f>'Upload Sheet Pull'!B285</f>
        <v>7014-000000</v>
      </c>
      <c r="C283">
        <f>'Upload Sheet Pull'!C285</f>
        <v>802</v>
      </c>
      <c r="D283" t="str">
        <f>'Upload Sheet Pull'!D285</f>
        <v>069</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0</v>
      </c>
      <c r="Q283" s="48">
        <f>'Upload Sheet Pull'!S285</f>
        <v>0</v>
      </c>
      <c r="R283" s="48">
        <f>'Upload Sheet Pull'!T285</f>
        <v>0</v>
      </c>
      <c r="S283" s="48">
        <f>'Upload Sheet Pull'!U285</f>
        <v>0</v>
      </c>
      <c r="T283" s="48">
        <f t="shared" si="4"/>
        <v>0</v>
      </c>
    </row>
    <row r="284" spans="1:20" x14ac:dyDescent="0.35">
      <c r="A284" t="str">
        <f>'Upload Sheet Pull'!A286</f>
        <v>Budget</v>
      </c>
      <c r="B284" t="str">
        <f>'Upload Sheet Pull'!B286</f>
        <v>7090-000000</v>
      </c>
      <c r="C284">
        <f>'Upload Sheet Pull'!C286</f>
        <v>802</v>
      </c>
      <c r="D284" t="str">
        <f>'Upload Sheet Pull'!D286</f>
        <v>069</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35">
      <c r="A285" t="str">
        <f>'Upload Sheet Pull'!A287</f>
        <v>Budget</v>
      </c>
      <c r="B285" t="str">
        <f>'Upload Sheet Pull'!B287</f>
        <v/>
      </c>
      <c r="C285">
        <f>'Upload Sheet Pull'!C287</f>
        <v>802</v>
      </c>
      <c r="D285" t="str">
        <f>'Upload Sheet Pull'!D287</f>
        <v>069</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35">
      <c r="A286" t="str">
        <f>'Upload Sheet Pull'!A288</f>
        <v>Budget</v>
      </c>
      <c r="B286" t="str">
        <f>'Upload Sheet Pull'!B288</f>
        <v/>
      </c>
      <c r="C286">
        <f>'Upload Sheet Pull'!C288</f>
        <v>802</v>
      </c>
      <c r="D286" t="str">
        <f>'Upload Sheet Pull'!D288</f>
        <v>069</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35">
      <c r="A287" t="str">
        <f>'Upload Sheet Pull'!A289</f>
        <v>Budget</v>
      </c>
      <c r="B287" t="str">
        <f>'Upload Sheet Pull'!B289</f>
        <v/>
      </c>
      <c r="C287">
        <f>'Upload Sheet Pull'!C289</f>
        <v>802</v>
      </c>
      <c r="D287" t="str">
        <f>'Upload Sheet Pull'!D289</f>
        <v>069</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35">
      <c r="A288" t="str">
        <f>'Upload Sheet Pull'!A290</f>
        <v>Budget</v>
      </c>
      <c r="B288" t="str">
        <f>'Upload Sheet Pull'!B290</f>
        <v>7006-000000</v>
      </c>
      <c r="C288">
        <f>'Upload Sheet Pull'!C290</f>
        <v>803</v>
      </c>
      <c r="D288" t="str">
        <f>'Upload Sheet Pull'!D290</f>
        <v>069</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35">
      <c r="A289" t="str">
        <f>'Upload Sheet Pull'!A291</f>
        <v>Budget</v>
      </c>
      <c r="B289" t="str">
        <f>'Upload Sheet Pull'!B291</f>
        <v>7010-000000</v>
      </c>
      <c r="C289">
        <f>'Upload Sheet Pull'!C291</f>
        <v>803</v>
      </c>
      <c r="D289" t="str">
        <f>'Upload Sheet Pull'!D291</f>
        <v>069</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0</v>
      </c>
      <c r="R289" s="48">
        <f>'Upload Sheet Pull'!T291</f>
        <v>0</v>
      </c>
      <c r="S289" s="48">
        <f>'Upload Sheet Pull'!U291</f>
        <v>0</v>
      </c>
      <c r="T289" s="48">
        <f t="shared" si="4"/>
        <v>0</v>
      </c>
    </row>
    <row r="290" spans="1:20" x14ac:dyDescent="0.35">
      <c r="A290" t="str">
        <f>'Upload Sheet Pull'!A292</f>
        <v>Budget</v>
      </c>
      <c r="B290" t="str">
        <f>'Upload Sheet Pull'!B292</f>
        <v>7012-000000</v>
      </c>
      <c r="C290">
        <f>'Upload Sheet Pull'!C292</f>
        <v>803</v>
      </c>
      <c r="D290" t="str">
        <f>'Upload Sheet Pull'!D292</f>
        <v>069</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35">
      <c r="A291" t="str">
        <f>'Upload Sheet Pull'!A293</f>
        <v>Budget</v>
      </c>
      <c r="B291" t="str">
        <f>'Upload Sheet Pull'!B293</f>
        <v>7014-000000</v>
      </c>
      <c r="C291">
        <f>'Upload Sheet Pull'!C293</f>
        <v>803</v>
      </c>
      <c r="D291" t="str">
        <f>'Upload Sheet Pull'!D293</f>
        <v>069</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200</v>
      </c>
      <c r="R291" s="48">
        <f>'Upload Sheet Pull'!T293</f>
        <v>0</v>
      </c>
      <c r="S291" s="48">
        <f>'Upload Sheet Pull'!U293</f>
        <v>0</v>
      </c>
      <c r="T291" s="48">
        <f t="shared" si="4"/>
        <v>200</v>
      </c>
    </row>
    <row r="292" spans="1:20" x14ac:dyDescent="0.35">
      <c r="A292" t="str">
        <f>'Upload Sheet Pull'!A294</f>
        <v>Budget</v>
      </c>
      <c r="B292" t="str">
        <f>'Upload Sheet Pull'!B294</f>
        <v>7090-000000</v>
      </c>
      <c r="C292">
        <f>'Upload Sheet Pull'!C294</f>
        <v>803</v>
      </c>
      <c r="D292" t="str">
        <f>'Upload Sheet Pull'!D294</f>
        <v>069</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3000</v>
      </c>
      <c r="S292" s="48">
        <f>'Upload Sheet Pull'!U294</f>
        <v>0</v>
      </c>
      <c r="T292" s="48">
        <f t="shared" si="4"/>
        <v>3000</v>
      </c>
    </row>
    <row r="293" spans="1:20" x14ac:dyDescent="0.35">
      <c r="A293" t="str">
        <f>'Upload Sheet Pull'!A295</f>
        <v>Budget</v>
      </c>
      <c r="B293" t="str">
        <f>'Upload Sheet Pull'!B295</f>
        <v/>
      </c>
      <c r="C293">
        <f>'Upload Sheet Pull'!C295</f>
        <v>803</v>
      </c>
      <c r="D293" t="str">
        <f>'Upload Sheet Pull'!D295</f>
        <v>069</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35">
      <c r="A294" t="str">
        <f>'Upload Sheet Pull'!A296</f>
        <v>Budget</v>
      </c>
      <c r="B294" t="str">
        <f>'Upload Sheet Pull'!B296</f>
        <v/>
      </c>
      <c r="C294">
        <f>'Upload Sheet Pull'!C296</f>
        <v>803</v>
      </c>
      <c r="D294" t="str">
        <f>'Upload Sheet Pull'!D296</f>
        <v>069</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35">
      <c r="A295" t="str">
        <f>'Upload Sheet Pull'!A297</f>
        <v>Budget</v>
      </c>
      <c r="B295" t="str">
        <f>'Upload Sheet Pull'!B297</f>
        <v/>
      </c>
      <c r="C295">
        <f>'Upload Sheet Pull'!C297</f>
        <v>803</v>
      </c>
      <c r="D295" t="str">
        <f>'Upload Sheet Pull'!D297</f>
        <v>069</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35">
      <c r="A296" t="str">
        <f>'Upload Sheet Pull'!A298</f>
        <v>Budget</v>
      </c>
      <c r="B296" t="str">
        <f>'Upload Sheet Pull'!B298</f>
        <v>7004-000000</v>
      </c>
      <c r="C296">
        <f>'Upload Sheet Pull'!C298</f>
        <v>900</v>
      </c>
      <c r="D296" t="str">
        <f>'Upload Sheet Pull'!D298</f>
        <v>069</v>
      </c>
      <c r="F296" t="str">
        <f>IF('Upload Sheet Pull'!E298="","",'Upload Sheet Pull'!E298)</f>
        <v/>
      </c>
      <c r="H296" s="48">
        <f>'Upload Sheet Pull'!J298</f>
        <v>0</v>
      </c>
      <c r="I296" s="48">
        <f>'Upload Sheet Pull'!K298</f>
        <v>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0</v>
      </c>
    </row>
    <row r="297" spans="1:20" x14ac:dyDescent="0.35">
      <c r="A297" t="str">
        <f>'Upload Sheet Pull'!A299</f>
        <v>Budget</v>
      </c>
      <c r="B297" t="str">
        <f>'Upload Sheet Pull'!B299</f>
        <v>7008-000000</v>
      </c>
      <c r="C297">
        <f>'Upload Sheet Pull'!C299</f>
        <v>900</v>
      </c>
      <c r="D297" t="str">
        <f>'Upload Sheet Pull'!D299</f>
        <v>069</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35">
      <c r="A298" t="str">
        <f>'Upload Sheet Pull'!A300</f>
        <v>Budget</v>
      </c>
      <c r="B298" t="str">
        <f>'Upload Sheet Pull'!B300</f>
        <v>7010-000000</v>
      </c>
      <c r="C298">
        <f>'Upload Sheet Pull'!C300</f>
        <v>900</v>
      </c>
      <c r="D298" t="str">
        <f>'Upload Sheet Pull'!D300</f>
        <v>069</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35">
      <c r="A299" t="str">
        <f>'Upload Sheet Pull'!A301</f>
        <v>Budget</v>
      </c>
      <c r="B299" t="str">
        <f>'Upload Sheet Pull'!B301</f>
        <v>7012-000000</v>
      </c>
      <c r="C299">
        <f>'Upload Sheet Pull'!C301</f>
        <v>900</v>
      </c>
      <c r="D299" t="str">
        <f>'Upload Sheet Pull'!D301</f>
        <v>069</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35">
      <c r="A300" t="str">
        <f>'Upload Sheet Pull'!A302</f>
        <v>Budget</v>
      </c>
      <c r="B300" t="str">
        <f>'Upload Sheet Pull'!B302</f>
        <v>7014-000000</v>
      </c>
      <c r="C300">
        <f>'Upload Sheet Pull'!C302</f>
        <v>900</v>
      </c>
      <c r="D300" t="str">
        <f>'Upload Sheet Pull'!D302</f>
        <v>069</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35">
      <c r="A301" t="str">
        <f>'Upload Sheet Pull'!A303</f>
        <v>Budget</v>
      </c>
      <c r="B301" t="str">
        <f>'Upload Sheet Pull'!B303</f>
        <v>7020-000000</v>
      </c>
      <c r="C301">
        <f>'Upload Sheet Pull'!C303</f>
        <v>900</v>
      </c>
      <c r="D301" t="str">
        <f>'Upload Sheet Pull'!D303</f>
        <v>069</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35">
      <c r="A302" t="str">
        <f>'Upload Sheet Pull'!A304</f>
        <v>Budget</v>
      </c>
      <c r="B302" t="str">
        <f>'Upload Sheet Pull'!B304</f>
        <v>7022-000000</v>
      </c>
      <c r="C302">
        <f>'Upload Sheet Pull'!C304</f>
        <v>900</v>
      </c>
      <c r="D302" t="str">
        <f>'Upload Sheet Pull'!D304</f>
        <v>069</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35">
      <c r="A303" t="str">
        <f>'Upload Sheet Pull'!A305</f>
        <v>Budget</v>
      </c>
      <c r="B303" t="str">
        <f>'Upload Sheet Pull'!B305</f>
        <v>7026-000000</v>
      </c>
      <c r="C303">
        <f>'Upload Sheet Pull'!C305</f>
        <v>900</v>
      </c>
      <c r="D303" t="str">
        <f>'Upload Sheet Pull'!D305</f>
        <v>069</v>
      </c>
      <c r="F303" t="str">
        <f>IF('Upload Sheet Pull'!E305="","",'Upload Sheet Pull'!E305)</f>
        <v/>
      </c>
      <c r="H303" s="48">
        <f>'Upload Sheet Pull'!J305</f>
        <v>65</v>
      </c>
      <c r="I303" s="48">
        <f>'Upload Sheet Pull'!K305</f>
        <v>65</v>
      </c>
      <c r="J303" s="48">
        <f>'Upload Sheet Pull'!L305</f>
        <v>65</v>
      </c>
      <c r="K303" s="48">
        <f>'Upload Sheet Pull'!M305</f>
        <v>65</v>
      </c>
      <c r="L303" s="48">
        <f>'Upload Sheet Pull'!N305</f>
        <v>65</v>
      </c>
      <c r="M303" s="48">
        <f>'Upload Sheet Pull'!O305</f>
        <v>65</v>
      </c>
      <c r="N303" s="48">
        <f>'Upload Sheet Pull'!P305</f>
        <v>65</v>
      </c>
      <c r="O303" s="48">
        <f>'Upload Sheet Pull'!Q305</f>
        <v>65</v>
      </c>
      <c r="P303" s="48">
        <f>'Upload Sheet Pull'!R305</f>
        <v>65</v>
      </c>
      <c r="Q303" s="48">
        <f>'Upload Sheet Pull'!S305</f>
        <v>65</v>
      </c>
      <c r="R303" s="48">
        <f>'Upload Sheet Pull'!T305</f>
        <v>65</v>
      </c>
      <c r="S303" s="48">
        <f>'Upload Sheet Pull'!U305</f>
        <v>1815</v>
      </c>
      <c r="T303" s="48">
        <f t="shared" si="4"/>
        <v>2530</v>
      </c>
    </row>
    <row r="304" spans="1:20" x14ac:dyDescent="0.35">
      <c r="A304" t="str">
        <f>'Upload Sheet Pull'!A306</f>
        <v>Budget</v>
      </c>
      <c r="B304" t="str">
        <f>'Upload Sheet Pull'!B306</f>
        <v>7030-000000</v>
      </c>
      <c r="C304">
        <f>'Upload Sheet Pull'!C306</f>
        <v>900</v>
      </c>
      <c r="D304" t="str">
        <f>'Upload Sheet Pull'!D306</f>
        <v>069</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35">
      <c r="A305" t="str">
        <f>'Upload Sheet Pull'!A307</f>
        <v>Budget</v>
      </c>
      <c r="B305" t="str">
        <f>'Upload Sheet Pull'!B307</f>
        <v>7032-000000</v>
      </c>
      <c r="C305">
        <f>'Upload Sheet Pull'!C307</f>
        <v>900</v>
      </c>
      <c r="D305" t="str">
        <f>'Upload Sheet Pull'!D307</f>
        <v>069</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35">
      <c r="A306" t="str">
        <f>'Upload Sheet Pull'!A308</f>
        <v>Budget</v>
      </c>
      <c r="B306" t="str">
        <f>'Upload Sheet Pull'!B308</f>
        <v>7034-000000</v>
      </c>
      <c r="C306">
        <f>'Upload Sheet Pull'!C308</f>
        <v>900</v>
      </c>
      <c r="D306" t="str">
        <f>'Upload Sheet Pull'!D308</f>
        <v>069</v>
      </c>
      <c r="F306" t="str">
        <f>IF('Upload Sheet Pull'!E308="","",'Upload Sheet Pull'!E308)</f>
        <v/>
      </c>
      <c r="H306" s="48">
        <f>'Upload Sheet Pull'!J308</f>
        <v>0</v>
      </c>
      <c r="I306" s="48">
        <f>'Upload Sheet Pull'!K308</f>
        <v>0</v>
      </c>
      <c r="J306" s="48">
        <f>'Upload Sheet Pull'!L308</f>
        <v>0</v>
      </c>
      <c r="K306" s="48">
        <f>'Upload Sheet Pull'!M308</f>
        <v>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0</v>
      </c>
    </row>
    <row r="307" spans="1:20" x14ac:dyDescent="0.35">
      <c r="A307" t="str">
        <f>'Upload Sheet Pull'!A309</f>
        <v>Budget</v>
      </c>
      <c r="B307" t="str">
        <f>'Upload Sheet Pull'!B309</f>
        <v>7044-000000</v>
      </c>
      <c r="C307">
        <f>'Upload Sheet Pull'!C309</f>
        <v>900</v>
      </c>
      <c r="D307" t="str">
        <f>'Upload Sheet Pull'!D309</f>
        <v>069</v>
      </c>
      <c r="F307" t="str">
        <f>IF('Upload Sheet Pull'!E309="","",'Upload Sheet Pull'!E309)</f>
        <v/>
      </c>
      <c r="H307" s="48">
        <f>'Upload Sheet Pull'!J309</f>
        <v>0</v>
      </c>
      <c r="I307" s="48">
        <f>'Upload Sheet Pull'!K309</f>
        <v>9</v>
      </c>
      <c r="J307" s="48">
        <f>'Upload Sheet Pull'!L309</f>
        <v>9</v>
      </c>
      <c r="K307" s="48">
        <f>'Upload Sheet Pull'!M309</f>
        <v>9</v>
      </c>
      <c r="L307" s="48">
        <f>'Upload Sheet Pull'!N309</f>
        <v>9</v>
      </c>
      <c r="M307" s="48">
        <f>'Upload Sheet Pull'!O309</f>
        <v>9</v>
      </c>
      <c r="N307" s="48">
        <f>'Upload Sheet Pull'!P309</f>
        <v>9</v>
      </c>
      <c r="O307" s="48">
        <f>'Upload Sheet Pull'!Q309</f>
        <v>9</v>
      </c>
      <c r="P307" s="48">
        <f>'Upload Sheet Pull'!R309</f>
        <v>9</v>
      </c>
      <c r="Q307" s="48">
        <f>'Upload Sheet Pull'!S309</f>
        <v>9</v>
      </c>
      <c r="R307" s="48">
        <f>'Upload Sheet Pull'!T309</f>
        <v>9</v>
      </c>
      <c r="S307" s="48">
        <f>'Upload Sheet Pull'!U309</f>
        <v>10</v>
      </c>
      <c r="T307" s="48">
        <f t="shared" ref="T307:T370" si="5">SUM(H307:S307)</f>
        <v>100</v>
      </c>
    </row>
    <row r="308" spans="1:20" x14ac:dyDescent="0.35">
      <c r="A308" t="str">
        <f>'Upload Sheet Pull'!A310</f>
        <v>Budget</v>
      </c>
      <c r="B308" t="str">
        <f>'Upload Sheet Pull'!B310</f>
        <v>7046-000000</v>
      </c>
      <c r="C308">
        <f>'Upload Sheet Pull'!C310</f>
        <v>900</v>
      </c>
      <c r="D308" t="str">
        <f>'Upload Sheet Pull'!D310</f>
        <v>069</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35">
      <c r="A309" t="str">
        <f>'Upload Sheet Pull'!A311</f>
        <v>Budget</v>
      </c>
      <c r="B309" t="str">
        <f>'Upload Sheet Pull'!B311</f>
        <v>7048-000000</v>
      </c>
      <c r="C309">
        <f>'Upload Sheet Pull'!C311</f>
        <v>900</v>
      </c>
      <c r="D309" t="str">
        <f>'Upload Sheet Pull'!D311</f>
        <v>069</v>
      </c>
      <c r="F309" t="str">
        <f>IF('Upload Sheet Pull'!E311="","",'Upload Sheet Pull'!E311)</f>
        <v/>
      </c>
      <c r="H309" s="48">
        <f>'Upload Sheet Pull'!J311</f>
        <v>0</v>
      </c>
      <c r="I309" s="48">
        <f>'Upload Sheet Pull'!K311</f>
        <v>0</v>
      </c>
      <c r="J309" s="48">
        <f>'Upload Sheet Pull'!L311</f>
        <v>0</v>
      </c>
      <c r="K309" s="48">
        <f>'Upload Sheet Pull'!M311</f>
        <v>350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350</v>
      </c>
    </row>
    <row r="310" spans="1:20" x14ac:dyDescent="0.35">
      <c r="A310" t="str">
        <f>'Upload Sheet Pull'!A312</f>
        <v>Budget</v>
      </c>
      <c r="B310" t="str">
        <f>'Upload Sheet Pull'!B312</f>
        <v>7070-000000</v>
      </c>
      <c r="C310">
        <f>'Upload Sheet Pull'!C312</f>
        <v>900</v>
      </c>
      <c r="D310" t="str">
        <f>'Upload Sheet Pull'!D312</f>
        <v>069</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690</v>
      </c>
      <c r="S310" s="48">
        <f>'Upload Sheet Pull'!U312</f>
        <v>0</v>
      </c>
      <c r="T310" s="48">
        <f t="shared" si="5"/>
        <v>690</v>
      </c>
    </row>
    <row r="311" spans="1:20" x14ac:dyDescent="0.35">
      <c r="A311" t="str">
        <f>'Upload Sheet Pull'!A313</f>
        <v>Budget</v>
      </c>
      <c r="B311" t="str">
        <f>'Upload Sheet Pull'!B313</f>
        <v>7084-000000</v>
      </c>
      <c r="C311">
        <f>'Upload Sheet Pull'!C313</f>
        <v>900</v>
      </c>
      <c r="D311" t="str">
        <f>'Upload Sheet Pull'!D313</f>
        <v>069</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35">
      <c r="A312" t="str">
        <f>'Upload Sheet Pull'!A314</f>
        <v>Budget</v>
      </c>
      <c r="B312" t="str">
        <f>'Upload Sheet Pull'!B314</f>
        <v>7088-000000</v>
      </c>
      <c r="C312">
        <f>'Upload Sheet Pull'!C314</f>
        <v>900</v>
      </c>
      <c r="D312" t="str">
        <f>'Upload Sheet Pull'!D314</f>
        <v>069</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0</v>
      </c>
      <c r="Q312" s="48">
        <f>'Upload Sheet Pull'!S314</f>
        <v>0</v>
      </c>
      <c r="R312" s="48">
        <f>'Upload Sheet Pull'!T314</f>
        <v>0</v>
      </c>
      <c r="S312" s="48">
        <f>'Upload Sheet Pull'!U314</f>
        <v>0</v>
      </c>
      <c r="T312" s="48">
        <f t="shared" si="5"/>
        <v>0</v>
      </c>
    </row>
    <row r="313" spans="1:20" x14ac:dyDescent="0.35">
      <c r="A313" t="str">
        <f>'Upload Sheet Pull'!A315</f>
        <v>Budget</v>
      </c>
      <c r="B313" t="str">
        <f>'Upload Sheet Pull'!B315</f>
        <v>7090-000000</v>
      </c>
      <c r="C313">
        <f>'Upload Sheet Pull'!C315</f>
        <v>900</v>
      </c>
      <c r="D313" t="str">
        <f>'Upload Sheet Pull'!D315</f>
        <v>069</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35">
      <c r="A314" t="str">
        <f>'Upload Sheet Pull'!A317</f>
        <v>Budget</v>
      </c>
      <c r="B314" t="str">
        <f>'Upload Sheet Pull'!B316</f>
        <v/>
      </c>
      <c r="C314">
        <f>'Upload Sheet Pull'!C316</f>
        <v>900</v>
      </c>
      <c r="D314" t="str">
        <f>'Upload Sheet Pull'!D316</f>
        <v>069</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35">
      <c r="A315" t="str">
        <f>'Upload Sheet Pull'!A318</f>
        <v>Budget</v>
      </c>
      <c r="B315" t="str">
        <f>'Upload Sheet Pull'!B317</f>
        <v/>
      </c>
      <c r="C315">
        <f>'Upload Sheet Pull'!C317</f>
        <v>900</v>
      </c>
      <c r="D315" t="str">
        <f>'Upload Sheet Pull'!D317</f>
        <v>069</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35">
      <c r="A316" t="str">
        <f>'Upload Sheet Pull'!A319</f>
        <v>Budget</v>
      </c>
      <c r="B316" t="str">
        <f>'Upload Sheet Pull'!B318</f>
        <v/>
      </c>
      <c r="C316">
        <f>'Upload Sheet Pull'!C318</f>
        <v>900</v>
      </c>
      <c r="D316" t="str">
        <f>'Upload Sheet Pull'!D318</f>
        <v>069</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35">
      <c r="A317" t="str">
        <f>'Upload Sheet Pull'!A320</f>
        <v>Budget</v>
      </c>
      <c r="B317" t="str">
        <f>'Upload Sheet Pull'!B319</f>
        <v/>
      </c>
      <c r="C317">
        <f>'Upload Sheet Pull'!C319</f>
        <v>900</v>
      </c>
      <c r="D317" t="str">
        <f>'Upload Sheet Pull'!D319</f>
        <v>069</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35">
      <c r="A318" t="str">
        <f>'Upload Sheet Pull'!A321</f>
        <v>Budget</v>
      </c>
      <c r="B318" t="str">
        <f>'Upload Sheet Pull'!B320</f>
        <v/>
      </c>
      <c r="C318">
        <f>'Upload Sheet Pull'!C320</f>
        <v>900</v>
      </c>
      <c r="D318" t="str">
        <f>'Upload Sheet Pull'!D320</f>
        <v>069</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35">
      <c r="A319" t="str">
        <f>'Upload Sheet Pull'!A322</f>
        <v>Budget</v>
      </c>
      <c r="B319" t="str">
        <f>'Upload Sheet Pull'!B321</f>
        <v/>
      </c>
      <c r="C319">
        <f>'Upload Sheet Pull'!C321</f>
        <v>900</v>
      </c>
      <c r="D319" t="str">
        <f>'Upload Sheet Pull'!D321</f>
        <v>069</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35">
      <c r="A320" t="str">
        <f>'Upload Sheet Pull'!A323</f>
        <v>Budget</v>
      </c>
      <c r="B320" t="str">
        <f>'Upload Sheet Pull'!B322</f>
        <v/>
      </c>
      <c r="C320">
        <f>'Upload Sheet Pull'!C322</f>
        <v>900</v>
      </c>
      <c r="D320" t="str">
        <f>'Upload Sheet Pull'!D322</f>
        <v>069</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35">
      <c r="A321" t="str">
        <f>'Upload Sheet Pull'!A323</f>
        <v>Budget</v>
      </c>
      <c r="B321" t="str">
        <f>'Upload Sheet Pull'!B323</f>
        <v/>
      </c>
      <c r="C321">
        <f>'Upload Sheet Pull'!C323</f>
        <v>900</v>
      </c>
      <c r="D321" t="str">
        <f>'Upload Sheet Pull'!D323</f>
        <v>069</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35">
      <c r="A322" t="str">
        <f>'Upload Sheet Pull'!A324</f>
        <v>Budget</v>
      </c>
      <c r="B322" t="str">
        <f>'Upload Sheet Pull'!B324</f>
        <v>7078-000000</v>
      </c>
      <c r="C322">
        <f>'Upload Sheet Pull'!C324</f>
        <v>910</v>
      </c>
      <c r="D322" t="str">
        <f>'Upload Sheet Pull'!D324</f>
        <v>069</v>
      </c>
      <c r="F322" t="str">
        <f>IF('Upload Sheet Pull'!E324="","",'Upload Sheet Pull'!E324)</f>
        <v/>
      </c>
      <c r="H322" s="48">
        <f>'Upload Sheet Pull'!J324</f>
        <v>0</v>
      </c>
      <c r="I322" s="48">
        <f>'Upload Sheet Pull'!K324</f>
        <v>180</v>
      </c>
      <c r="J322" s="48">
        <f>'Upload Sheet Pull'!L324</f>
        <v>0</v>
      </c>
      <c r="K322" s="48">
        <f>'Upload Sheet Pull'!M324</f>
        <v>0</v>
      </c>
      <c r="L322" s="48">
        <f>'Upload Sheet Pull'!N324</f>
        <v>0</v>
      </c>
      <c r="M322" s="48">
        <f>'Upload Sheet Pull'!O324</f>
        <v>0</v>
      </c>
      <c r="N322" s="48">
        <f>'Upload Sheet Pull'!P324</f>
        <v>150</v>
      </c>
      <c r="O322" s="48">
        <f>'Upload Sheet Pull'!Q324</f>
        <v>0</v>
      </c>
      <c r="P322" s="48">
        <f>'Upload Sheet Pull'!R324</f>
        <v>0</v>
      </c>
      <c r="Q322" s="48">
        <f>'Upload Sheet Pull'!S324</f>
        <v>0</v>
      </c>
      <c r="R322" s="48">
        <f>'Upload Sheet Pull'!T324</f>
        <v>0</v>
      </c>
      <c r="S322" s="48">
        <f>'Upload Sheet Pull'!U324</f>
        <v>0</v>
      </c>
      <c r="T322" s="48">
        <f t="shared" si="5"/>
        <v>330</v>
      </c>
    </row>
    <row r="323" spans="1:20" x14ac:dyDescent="0.35">
      <c r="A323" t="str">
        <f>'Upload Sheet Pull'!A325</f>
        <v>Budget</v>
      </c>
      <c r="B323" t="str">
        <f>'Upload Sheet Pull'!B325</f>
        <v>7016-000000</v>
      </c>
      <c r="C323">
        <f>'Upload Sheet Pull'!C325</f>
        <v>910</v>
      </c>
      <c r="D323" t="str">
        <f>'Upload Sheet Pull'!D325</f>
        <v>069</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35">
      <c r="A324" t="str">
        <f>'Upload Sheet Pull'!A326</f>
        <v>Budget</v>
      </c>
      <c r="B324" t="str">
        <f>'Upload Sheet Pull'!B326</f>
        <v>7078-000000</v>
      </c>
      <c r="C324">
        <f>'Upload Sheet Pull'!C326</f>
        <v>911</v>
      </c>
      <c r="D324" t="str">
        <f>'Upload Sheet Pull'!D326</f>
        <v>069</v>
      </c>
      <c r="F324" t="str">
        <f>IF('Upload Sheet Pull'!E326="","",'Upload Sheet Pull'!E326)</f>
        <v/>
      </c>
      <c r="H324" s="48">
        <f>'Upload Sheet Pull'!J326</f>
        <v>0</v>
      </c>
      <c r="I324" s="48">
        <f>'Upload Sheet Pull'!K326</f>
        <v>185</v>
      </c>
      <c r="J324" s="48">
        <f>'Upload Sheet Pull'!L326</f>
        <v>0</v>
      </c>
      <c r="K324" s="48">
        <f>'Upload Sheet Pull'!M326</f>
        <v>0</v>
      </c>
      <c r="L324" s="48">
        <f>'Upload Sheet Pull'!N326</f>
        <v>0</v>
      </c>
      <c r="M324" s="48">
        <f>'Upload Sheet Pull'!O326</f>
        <v>0</v>
      </c>
      <c r="N324" s="48">
        <f>'Upload Sheet Pull'!P326</f>
        <v>150</v>
      </c>
      <c r="O324" s="48">
        <f>'Upload Sheet Pull'!Q326</f>
        <v>0</v>
      </c>
      <c r="P324" s="48">
        <f>'Upload Sheet Pull'!R326</f>
        <v>0</v>
      </c>
      <c r="Q324" s="48">
        <f>'Upload Sheet Pull'!S326</f>
        <v>0</v>
      </c>
      <c r="R324" s="48">
        <f>'Upload Sheet Pull'!T326</f>
        <v>0</v>
      </c>
      <c r="S324" s="48">
        <f>'Upload Sheet Pull'!U326</f>
        <v>0</v>
      </c>
      <c r="T324" s="48">
        <f t="shared" si="5"/>
        <v>335</v>
      </c>
    </row>
    <row r="325" spans="1:20" x14ac:dyDescent="0.35">
      <c r="A325" t="str">
        <f>'Upload Sheet Pull'!A327</f>
        <v>Budget</v>
      </c>
      <c r="B325" t="str">
        <f>'Upload Sheet Pull'!B327</f>
        <v>7016-000000</v>
      </c>
      <c r="C325">
        <f>'Upload Sheet Pull'!C327</f>
        <v>911</v>
      </c>
      <c r="D325" t="str">
        <f>'Upload Sheet Pull'!D327</f>
        <v>069</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35">
      <c r="A326" t="str">
        <f>'Upload Sheet Pull'!A328</f>
        <v>Budget</v>
      </c>
      <c r="B326" t="str">
        <f>'Upload Sheet Pull'!B328</f>
        <v>7078-000000</v>
      </c>
      <c r="C326">
        <f>'Upload Sheet Pull'!C328</f>
        <v>912</v>
      </c>
      <c r="D326" t="str">
        <f>'Upload Sheet Pull'!D328</f>
        <v>069</v>
      </c>
      <c r="F326" t="str">
        <f>IF('Upload Sheet Pull'!E328="","",'Upload Sheet Pull'!E328)</f>
        <v/>
      </c>
      <c r="H326" s="48">
        <f>'Upload Sheet Pull'!J328</f>
        <v>0</v>
      </c>
      <c r="I326" s="48">
        <f>'Upload Sheet Pull'!K328</f>
        <v>185</v>
      </c>
      <c r="J326" s="48">
        <f>'Upload Sheet Pull'!L328</f>
        <v>0</v>
      </c>
      <c r="K326" s="48">
        <f>'Upload Sheet Pull'!M328</f>
        <v>0</v>
      </c>
      <c r="L326" s="48">
        <f>'Upload Sheet Pull'!N328</f>
        <v>0</v>
      </c>
      <c r="M326" s="48">
        <f>'Upload Sheet Pull'!O328</f>
        <v>0</v>
      </c>
      <c r="N326" s="48">
        <f>'Upload Sheet Pull'!P328</f>
        <v>150</v>
      </c>
      <c r="O326" s="48">
        <f>'Upload Sheet Pull'!Q328</f>
        <v>0</v>
      </c>
      <c r="P326" s="48">
        <f>'Upload Sheet Pull'!R328</f>
        <v>0</v>
      </c>
      <c r="Q326" s="48">
        <f>'Upload Sheet Pull'!S328</f>
        <v>0</v>
      </c>
      <c r="R326" s="48">
        <f>'Upload Sheet Pull'!T328</f>
        <v>0</v>
      </c>
      <c r="S326" s="48">
        <f>'Upload Sheet Pull'!U328</f>
        <v>0</v>
      </c>
      <c r="T326" s="48">
        <f t="shared" si="5"/>
        <v>335</v>
      </c>
    </row>
    <row r="327" spans="1:20" x14ac:dyDescent="0.35">
      <c r="A327" t="str">
        <f>'Upload Sheet Pull'!A329</f>
        <v>Budget</v>
      </c>
      <c r="B327" t="str">
        <f>'Upload Sheet Pull'!B329</f>
        <v>7016-000000</v>
      </c>
      <c r="C327">
        <f>'Upload Sheet Pull'!C329</f>
        <v>912</v>
      </c>
      <c r="D327" t="str">
        <f>'Upload Sheet Pull'!D329</f>
        <v>069</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35">
      <c r="A328" t="str">
        <f>'Upload Sheet Pull'!A330</f>
        <v>Budget</v>
      </c>
      <c r="B328" t="str">
        <f>'Upload Sheet Pull'!B330</f>
        <v>7078-000000</v>
      </c>
      <c r="C328">
        <f>'Upload Sheet Pull'!C330</f>
        <v>913</v>
      </c>
      <c r="D328" t="str">
        <f>'Upload Sheet Pull'!D330</f>
        <v>069</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35">
      <c r="A329" t="str">
        <f>'Upload Sheet Pull'!A331</f>
        <v>Budget</v>
      </c>
      <c r="B329" t="str">
        <f>'Upload Sheet Pull'!B331</f>
        <v>7016-000000</v>
      </c>
      <c r="C329">
        <f>'Upload Sheet Pull'!C331</f>
        <v>913</v>
      </c>
      <c r="D329" t="str">
        <f>'Upload Sheet Pull'!D331</f>
        <v>069</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35">
      <c r="A330" t="str">
        <f>'Upload Sheet Pull'!A332</f>
        <v>Budget</v>
      </c>
      <c r="B330" t="str">
        <f>'Upload Sheet Pull'!B332</f>
        <v>7078-000000</v>
      </c>
      <c r="C330">
        <f>'Upload Sheet Pull'!C332</f>
        <v>914</v>
      </c>
      <c r="D330" t="str">
        <f>'Upload Sheet Pull'!D332</f>
        <v>069</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35">
      <c r="A331" t="str">
        <f>'Upload Sheet Pull'!A333</f>
        <v>Budget</v>
      </c>
      <c r="B331" t="str">
        <f>'Upload Sheet Pull'!B333</f>
        <v>7016-000000</v>
      </c>
      <c r="C331">
        <f>'Upload Sheet Pull'!C333</f>
        <v>914</v>
      </c>
      <c r="D331" t="str">
        <f>'Upload Sheet Pull'!D333</f>
        <v>069</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35">
      <c r="A332" t="str">
        <f>'Upload Sheet Pull'!A334</f>
        <v>Budget</v>
      </c>
      <c r="B332" t="str">
        <f>'Upload Sheet Pull'!B334</f>
        <v>7078-000000</v>
      </c>
      <c r="C332">
        <f>'Upload Sheet Pull'!C334</f>
        <v>915</v>
      </c>
      <c r="D332" t="str">
        <f>'Upload Sheet Pull'!D334</f>
        <v>069</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35">
      <c r="A333" t="str">
        <f>'Upload Sheet Pull'!A335</f>
        <v>Budget</v>
      </c>
      <c r="B333" t="str">
        <f>'Upload Sheet Pull'!B335</f>
        <v>7016-000000</v>
      </c>
      <c r="C333">
        <f>'Upload Sheet Pull'!C335</f>
        <v>915</v>
      </c>
      <c r="D333" t="str">
        <f>'Upload Sheet Pull'!D335</f>
        <v>069</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35">
      <c r="A334" t="str">
        <f>'Upload Sheet Pull'!A336</f>
        <v>Budget</v>
      </c>
      <c r="B334" t="str">
        <f>'Upload Sheet Pull'!B336</f>
        <v>7078-000000</v>
      </c>
      <c r="C334">
        <f>'Upload Sheet Pull'!C336</f>
        <v>916</v>
      </c>
      <c r="D334" t="str">
        <f>'Upload Sheet Pull'!D336</f>
        <v>069</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35">
      <c r="A335" t="str">
        <f>'Upload Sheet Pull'!A337</f>
        <v>Budget</v>
      </c>
      <c r="B335" t="str">
        <f>'Upload Sheet Pull'!B337</f>
        <v>7016-000000</v>
      </c>
      <c r="C335">
        <f>'Upload Sheet Pull'!C337</f>
        <v>916</v>
      </c>
      <c r="D335" t="str">
        <f>'Upload Sheet Pull'!D337</f>
        <v>069</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35">
      <c r="A336" t="str">
        <f>'Upload Sheet Pull'!A338</f>
        <v>Budget</v>
      </c>
      <c r="B336" t="str">
        <f>'Upload Sheet Pull'!B338</f>
        <v>7078-000000</v>
      </c>
      <c r="C336">
        <f>'Upload Sheet Pull'!C338</f>
        <v>917</v>
      </c>
      <c r="D336" t="str">
        <f>'Upload Sheet Pull'!D338</f>
        <v>069</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35">
      <c r="A337" t="str">
        <f>'Upload Sheet Pull'!A339</f>
        <v>Budget</v>
      </c>
      <c r="B337" t="str">
        <f>'Upload Sheet Pull'!B339</f>
        <v>7016-000000</v>
      </c>
      <c r="C337">
        <f>'Upload Sheet Pull'!C339</f>
        <v>917</v>
      </c>
      <c r="D337" t="str">
        <f>'Upload Sheet Pull'!D339</f>
        <v>069</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35">
      <c r="A338" t="str">
        <f>'Upload Sheet Pull'!A340</f>
        <v>Budget</v>
      </c>
      <c r="B338" t="str">
        <f>'Upload Sheet Pull'!B340</f>
        <v>7078-000000</v>
      </c>
      <c r="C338">
        <f>'Upload Sheet Pull'!C340</f>
        <v>918</v>
      </c>
      <c r="D338" t="str">
        <f>'Upload Sheet Pull'!D340</f>
        <v>069</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35">
      <c r="A339" t="str">
        <f>'Upload Sheet Pull'!A341</f>
        <v>Budget</v>
      </c>
      <c r="B339" t="str">
        <f>'Upload Sheet Pull'!B341</f>
        <v>7016-000000</v>
      </c>
      <c r="C339">
        <f>'Upload Sheet Pull'!C341</f>
        <v>918</v>
      </c>
      <c r="D339" t="str">
        <f>'Upload Sheet Pull'!D341</f>
        <v>069</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35">
      <c r="A340" t="str">
        <f>'Upload Sheet Pull'!A342</f>
        <v>Budget</v>
      </c>
      <c r="B340" t="str">
        <f>'Upload Sheet Pull'!B342</f>
        <v>7078-000000</v>
      </c>
      <c r="C340">
        <f>'Upload Sheet Pull'!C342</f>
        <v>919</v>
      </c>
      <c r="D340" t="str">
        <f>'Upload Sheet Pull'!D342</f>
        <v>069</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35">
      <c r="A341" t="str">
        <f>'Upload Sheet Pull'!A343</f>
        <v>Budget</v>
      </c>
      <c r="B341" t="str">
        <f>'Upload Sheet Pull'!B343</f>
        <v>7016-000000</v>
      </c>
      <c r="C341">
        <f>'Upload Sheet Pull'!C343</f>
        <v>919</v>
      </c>
      <c r="D341" t="str">
        <f>'Upload Sheet Pull'!D343</f>
        <v>069</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35">
      <c r="A342" t="str">
        <f>'Upload Sheet Pull'!A344</f>
        <v>Budget</v>
      </c>
      <c r="B342" t="str">
        <f>'Upload Sheet Pull'!B344</f>
        <v>7078-000000</v>
      </c>
      <c r="C342">
        <f>'Upload Sheet Pull'!C344</f>
        <v>920</v>
      </c>
      <c r="D342" t="str">
        <f>'Upload Sheet Pull'!D344</f>
        <v>069</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35">
      <c r="A343" t="str">
        <f>'Upload Sheet Pull'!A345</f>
        <v>Budget</v>
      </c>
      <c r="B343" t="str">
        <f>'Upload Sheet Pull'!B345</f>
        <v>7016-000000</v>
      </c>
      <c r="C343">
        <f>'Upload Sheet Pull'!C345</f>
        <v>920</v>
      </c>
      <c r="D343" t="str">
        <f>'Upload Sheet Pull'!D345</f>
        <v>069</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35">
      <c r="A344" t="str">
        <f>'Upload Sheet Pull'!A346</f>
        <v>Budget</v>
      </c>
      <c r="B344" t="str">
        <f>'Upload Sheet Pull'!B346</f>
        <v>7078-000000</v>
      </c>
      <c r="C344">
        <f>'Upload Sheet Pull'!C346</f>
        <v>921</v>
      </c>
      <c r="D344" t="str">
        <f>'Upload Sheet Pull'!D346</f>
        <v>069</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35">
      <c r="A345" t="str">
        <f>'Upload Sheet Pull'!A347</f>
        <v>Budget</v>
      </c>
      <c r="B345" t="str">
        <f>'Upload Sheet Pull'!B347</f>
        <v>7016-000000</v>
      </c>
      <c r="C345">
        <f>'Upload Sheet Pull'!C347</f>
        <v>921</v>
      </c>
      <c r="D345" t="str">
        <f>'Upload Sheet Pull'!D347</f>
        <v>069</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35">
      <c r="A346" t="str">
        <f>'Upload Sheet Pull'!A348</f>
        <v>Budget</v>
      </c>
      <c r="B346" t="str">
        <f>'Upload Sheet Pull'!B348</f>
        <v>7078-000000</v>
      </c>
      <c r="C346">
        <f>'Upload Sheet Pull'!C348</f>
        <v>922</v>
      </c>
      <c r="D346" t="str">
        <f>'Upload Sheet Pull'!D348</f>
        <v>069</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35">
      <c r="A347" t="str">
        <f>'Upload Sheet Pull'!A349</f>
        <v>Budget</v>
      </c>
      <c r="B347" t="str">
        <f>'Upload Sheet Pull'!B349</f>
        <v>7016-000000</v>
      </c>
      <c r="C347">
        <f>'Upload Sheet Pull'!C349</f>
        <v>922</v>
      </c>
      <c r="D347" t="str">
        <f>'Upload Sheet Pull'!D349</f>
        <v>069</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4000</v>
      </c>
      <c r="P347" s="48">
        <f>'Upload Sheet Pull'!R349</f>
        <v>0</v>
      </c>
      <c r="Q347" s="48">
        <f>'Upload Sheet Pull'!S349</f>
        <v>0</v>
      </c>
      <c r="R347" s="48">
        <f>'Upload Sheet Pull'!T349</f>
        <v>0</v>
      </c>
      <c r="S347" s="48">
        <f>'Upload Sheet Pull'!U349</f>
        <v>4000</v>
      </c>
      <c r="T347" s="48">
        <f t="shared" si="5"/>
        <v>8000</v>
      </c>
    </row>
    <row r="348" spans="1:20" x14ac:dyDescent="0.35">
      <c r="A348" t="str">
        <f>'Upload Sheet Pull'!A350</f>
        <v>Budget</v>
      </c>
      <c r="B348" t="str">
        <f>'Upload Sheet Pull'!B350</f>
        <v>7056-000000</v>
      </c>
      <c r="C348">
        <f>'Upload Sheet Pull'!C350</f>
        <v>951</v>
      </c>
      <c r="D348" t="str">
        <f>'Upload Sheet Pull'!D350</f>
        <v>069</v>
      </c>
      <c r="F348" t="str">
        <f>IF('Upload Sheet Pull'!E350="","",'Upload Sheet Pull'!E350)</f>
        <v/>
      </c>
      <c r="H348" s="48">
        <f>'Upload Sheet Pull'!J350</f>
        <v>0</v>
      </c>
      <c r="I348" s="48">
        <f>'Upload Sheet Pull'!K350</f>
        <v>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0</v>
      </c>
    </row>
    <row r="349" spans="1:20" x14ac:dyDescent="0.35">
      <c r="A349" t="str">
        <f>'Upload Sheet Pull'!A351</f>
        <v>Budget</v>
      </c>
      <c r="B349" t="str">
        <f>'Upload Sheet Pull'!B351</f>
        <v>7060-000000</v>
      </c>
      <c r="C349">
        <f>'Upload Sheet Pull'!C351</f>
        <v>951</v>
      </c>
      <c r="D349" t="str">
        <f>'Upload Sheet Pull'!D351</f>
        <v>069</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700</v>
      </c>
      <c r="P349" s="48">
        <f>'Upload Sheet Pull'!R351</f>
        <v>1100</v>
      </c>
      <c r="Q349" s="48">
        <f>'Upload Sheet Pull'!S351</f>
        <v>0</v>
      </c>
      <c r="R349" s="48">
        <f>'Upload Sheet Pull'!T351</f>
        <v>0</v>
      </c>
      <c r="S349" s="48">
        <f>'Upload Sheet Pull'!U351</f>
        <v>0</v>
      </c>
      <c r="T349" s="48">
        <f t="shared" si="5"/>
        <v>1800</v>
      </c>
    </row>
    <row r="350" spans="1:20" x14ac:dyDescent="0.35">
      <c r="A350" t="str">
        <f>'Upload Sheet Pull'!A352</f>
        <v>Budget</v>
      </c>
      <c r="B350" t="str">
        <f>'Upload Sheet Pull'!B352</f>
        <v>7062-000000</v>
      </c>
      <c r="C350">
        <f>'Upload Sheet Pull'!C352</f>
        <v>951</v>
      </c>
      <c r="D350" t="str">
        <f>'Upload Sheet Pull'!D352</f>
        <v>069</v>
      </c>
      <c r="F350" t="str">
        <f>IF('Upload Sheet Pull'!E352="","",'Upload Sheet Pull'!E352)</f>
        <v/>
      </c>
      <c r="H350" s="48">
        <f>'Upload Sheet Pull'!J352</f>
        <v>69</v>
      </c>
      <c r="I350" s="48">
        <f>'Upload Sheet Pull'!K352</f>
        <v>69</v>
      </c>
      <c r="J350" s="48">
        <f>'Upload Sheet Pull'!L352</f>
        <v>69</v>
      </c>
      <c r="K350" s="48">
        <f>'Upload Sheet Pull'!M352</f>
        <v>69</v>
      </c>
      <c r="L350" s="48">
        <f>'Upload Sheet Pull'!N352</f>
        <v>69</v>
      </c>
      <c r="M350" s="48">
        <f>'Upload Sheet Pull'!O352</f>
        <v>69</v>
      </c>
      <c r="N350" s="48">
        <f>'Upload Sheet Pull'!P352</f>
        <v>69</v>
      </c>
      <c r="O350" s="48">
        <f>'Upload Sheet Pull'!Q352</f>
        <v>69</v>
      </c>
      <c r="P350" s="48">
        <f>'Upload Sheet Pull'!R352</f>
        <v>69</v>
      </c>
      <c r="Q350" s="48">
        <f>'Upload Sheet Pull'!S352</f>
        <v>69</v>
      </c>
      <c r="R350" s="48">
        <f>'Upload Sheet Pull'!T352</f>
        <v>69</v>
      </c>
      <c r="S350" s="48">
        <f>'Upload Sheet Pull'!U352</f>
        <v>69</v>
      </c>
      <c r="T350" s="48">
        <f t="shared" si="5"/>
        <v>828</v>
      </c>
    </row>
    <row r="351" spans="1:20" x14ac:dyDescent="0.35">
      <c r="A351" t="str">
        <f>'Upload Sheet Pull'!A353</f>
        <v>Budget</v>
      </c>
      <c r="B351" t="str">
        <f>'Upload Sheet Pull'!B353</f>
        <v>7064-000000</v>
      </c>
      <c r="C351">
        <f>'Upload Sheet Pull'!C353</f>
        <v>951</v>
      </c>
      <c r="D351" t="str">
        <f>'Upload Sheet Pull'!D353</f>
        <v>069</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35">
      <c r="A352" t="str">
        <f>'Upload Sheet Pull'!A354</f>
        <v>Budget</v>
      </c>
      <c r="B352" t="str">
        <f>'Upload Sheet Pull'!B354</f>
        <v>7066-000000</v>
      </c>
      <c r="C352">
        <f>'Upload Sheet Pull'!C354</f>
        <v>951</v>
      </c>
      <c r="D352" t="str">
        <f>'Upload Sheet Pull'!D354</f>
        <v>069</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35">
      <c r="A353" t="str">
        <f>'Upload Sheet Pull'!A355</f>
        <v>Budget</v>
      </c>
      <c r="B353" t="str">
        <f>'Upload Sheet Pull'!B355</f>
        <v>7068-000000</v>
      </c>
      <c r="C353">
        <f>'Upload Sheet Pull'!C355</f>
        <v>951</v>
      </c>
      <c r="D353" t="str">
        <f>'Upload Sheet Pull'!D355</f>
        <v>069</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35">
      <c r="A354" t="str">
        <f>'Upload Sheet Pull'!A356</f>
        <v>Budget</v>
      </c>
      <c r="B354" t="str">
        <f>'Upload Sheet Pull'!B356</f>
        <v>7072-000000</v>
      </c>
      <c r="C354">
        <f>'Upload Sheet Pull'!C356</f>
        <v>951</v>
      </c>
      <c r="D354" t="str">
        <f>'Upload Sheet Pull'!D356</f>
        <v>069</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35">
      <c r="A355" t="str">
        <f>'Upload Sheet Pull'!A357</f>
        <v>Budget</v>
      </c>
      <c r="B355" t="str">
        <f>'Upload Sheet Pull'!B357</f>
        <v>7056-000000</v>
      </c>
      <c r="C355">
        <f>'Upload Sheet Pull'!C357</f>
        <v>952</v>
      </c>
      <c r="D355" t="str">
        <f>'Upload Sheet Pull'!D357</f>
        <v>069</v>
      </c>
      <c r="F355" t="str">
        <f>IF('Upload Sheet Pull'!E357="","",'Upload Sheet Pull'!E357)</f>
        <v/>
      </c>
      <c r="H355" s="48">
        <f>'Upload Sheet Pull'!J357</f>
        <v>0</v>
      </c>
      <c r="I355" s="48">
        <f>'Upload Sheet Pull'!K357</f>
        <v>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0</v>
      </c>
    </row>
    <row r="356" spans="1:20" x14ac:dyDescent="0.35">
      <c r="A356" t="str">
        <f>'Upload Sheet Pull'!A358</f>
        <v>Budget</v>
      </c>
      <c r="B356" t="str">
        <f>'Upload Sheet Pull'!B358</f>
        <v>7060-000000</v>
      </c>
      <c r="C356">
        <f>'Upload Sheet Pull'!C358</f>
        <v>952</v>
      </c>
      <c r="D356" t="str">
        <f>'Upload Sheet Pull'!D358</f>
        <v>069</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1100</v>
      </c>
      <c r="Q356" s="48">
        <f>'Upload Sheet Pull'!S358</f>
        <v>0</v>
      </c>
      <c r="R356" s="48">
        <f>'Upload Sheet Pull'!T358</f>
        <v>0</v>
      </c>
      <c r="S356" s="48">
        <f>'Upload Sheet Pull'!U358</f>
        <v>0</v>
      </c>
      <c r="T356" s="48">
        <f t="shared" si="5"/>
        <v>1100</v>
      </c>
    </row>
    <row r="357" spans="1:20" x14ac:dyDescent="0.35">
      <c r="A357" t="str">
        <f>'Upload Sheet Pull'!A359</f>
        <v>Budget</v>
      </c>
      <c r="B357" t="str">
        <f>'Upload Sheet Pull'!B359</f>
        <v>7062-000000</v>
      </c>
      <c r="C357">
        <f>'Upload Sheet Pull'!C359</f>
        <v>952</v>
      </c>
      <c r="D357" t="str">
        <f>'Upload Sheet Pull'!D359</f>
        <v>069</v>
      </c>
      <c r="F357" t="str">
        <f>IF('Upload Sheet Pull'!E359="","",'Upload Sheet Pull'!E359)</f>
        <v/>
      </c>
      <c r="H357" s="48">
        <f>'Upload Sheet Pull'!J359</f>
        <v>69</v>
      </c>
      <c r="I357" s="48">
        <f>'Upload Sheet Pull'!K359</f>
        <v>69</v>
      </c>
      <c r="J357" s="48">
        <f>'Upload Sheet Pull'!L359</f>
        <v>69</v>
      </c>
      <c r="K357" s="48">
        <f>'Upload Sheet Pull'!M359</f>
        <v>69</v>
      </c>
      <c r="L357" s="48">
        <f>'Upload Sheet Pull'!N359</f>
        <v>69</v>
      </c>
      <c r="M357" s="48">
        <f>'Upload Sheet Pull'!O359</f>
        <v>69</v>
      </c>
      <c r="N357" s="48">
        <f>'Upload Sheet Pull'!P359</f>
        <v>69</v>
      </c>
      <c r="O357" s="48">
        <f>'Upload Sheet Pull'!Q359</f>
        <v>69</v>
      </c>
      <c r="P357" s="48">
        <f>'Upload Sheet Pull'!R359</f>
        <v>69</v>
      </c>
      <c r="Q357" s="48">
        <f>'Upload Sheet Pull'!S359</f>
        <v>69</v>
      </c>
      <c r="R357" s="48">
        <f>'Upload Sheet Pull'!T359</f>
        <v>69</v>
      </c>
      <c r="S357" s="48">
        <f>'Upload Sheet Pull'!U359</f>
        <v>69</v>
      </c>
      <c r="T357" s="48">
        <f t="shared" si="5"/>
        <v>828</v>
      </c>
    </row>
    <row r="358" spans="1:20" x14ac:dyDescent="0.35">
      <c r="A358" t="str">
        <f>'Upload Sheet Pull'!A360</f>
        <v>Budget</v>
      </c>
      <c r="B358" t="str">
        <f>'Upload Sheet Pull'!B360</f>
        <v>7064-000000</v>
      </c>
      <c r="C358">
        <f>'Upload Sheet Pull'!C360</f>
        <v>952</v>
      </c>
      <c r="D358" t="str">
        <f>'Upload Sheet Pull'!D360</f>
        <v>069</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35">
      <c r="A359" t="str">
        <f>'Upload Sheet Pull'!A361</f>
        <v>Budget</v>
      </c>
      <c r="B359" t="str">
        <f>'Upload Sheet Pull'!B361</f>
        <v>7066-000000</v>
      </c>
      <c r="C359">
        <f>'Upload Sheet Pull'!C361</f>
        <v>952</v>
      </c>
      <c r="D359" t="str">
        <f>'Upload Sheet Pull'!D361</f>
        <v>069</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35">
      <c r="A360" t="str">
        <f>'Upload Sheet Pull'!A362</f>
        <v>Budget</v>
      </c>
      <c r="B360" t="str">
        <f>'Upload Sheet Pull'!B362</f>
        <v>7068-000000</v>
      </c>
      <c r="C360">
        <f>'Upload Sheet Pull'!C362</f>
        <v>952</v>
      </c>
      <c r="D360" t="str">
        <f>'Upload Sheet Pull'!D362</f>
        <v>069</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35">
      <c r="A361" t="str">
        <f>'Upload Sheet Pull'!A363</f>
        <v>Budget</v>
      </c>
      <c r="B361" t="str">
        <f>'Upload Sheet Pull'!B363</f>
        <v>7072-000000</v>
      </c>
      <c r="C361">
        <f>'Upload Sheet Pull'!C363</f>
        <v>952</v>
      </c>
      <c r="D361" t="str">
        <f>'Upload Sheet Pull'!D363</f>
        <v>069</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35">
      <c r="A362" t="str">
        <f>'Upload Sheet Pull'!A364</f>
        <v>Budget</v>
      </c>
      <c r="B362" t="str">
        <f>'Upload Sheet Pull'!B364</f>
        <v>7056-000000</v>
      </c>
      <c r="C362">
        <f>'Upload Sheet Pull'!C364</f>
        <v>953</v>
      </c>
      <c r="D362" t="str">
        <f>'Upload Sheet Pull'!D364</f>
        <v>069</v>
      </c>
      <c r="F362" t="str">
        <f>IF('Upload Sheet Pull'!E364="","",'Upload Sheet Pull'!E364)</f>
        <v/>
      </c>
      <c r="H362" s="48">
        <f>'Upload Sheet Pull'!J364</f>
        <v>0</v>
      </c>
      <c r="I362" s="48">
        <f>'Upload Sheet Pull'!K364</f>
        <v>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0</v>
      </c>
    </row>
    <row r="363" spans="1:20" x14ac:dyDescent="0.35">
      <c r="A363" t="str">
        <f>'Upload Sheet Pull'!A365</f>
        <v>Budget</v>
      </c>
      <c r="B363" t="str">
        <f>'Upload Sheet Pull'!B365</f>
        <v>7060-000000</v>
      </c>
      <c r="C363">
        <f>'Upload Sheet Pull'!C365</f>
        <v>953</v>
      </c>
      <c r="D363" t="str">
        <f>'Upload Sheet Pull'!D365</f>
        <v>069</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1100</v>
      </c>
      <c r="Q363" s="48">
        <f>'Upload Sheet Pull'!S365</f>
        <v>0</v>
      </c>
      <c r="R363" s="48">
        <f>'Upload Sheet Pull'!T365</f>
        <v>0</v>
      </c>
      <c r="S363" s="48">
        <f>'Upload Sheet Pull'!U365</f>
        <v>0</v>
      </c>
      <c r="T363" s="48">
        <f t="shared" si="5"/>
        <v>1100</v>
      </c>
    </row>
    <row r="364" spans="1:20" x14ac:dyDescent="0.35">
      <c r="A364" t="str">
        <f>'Upload Sheet Pull'!A366</f>
        <v>Budget</v>
      </c>
      <c r="B364" t="str">
        <f>'Upload Sheet Pull'!B366</f>
        <v>7062-000000</v>
      </c>
      <c r="C364">
        <f>'Upload Sheet Pull'!C366</f>
        <v>953</v>
      </c>
      <c r="D364" t="str">
        <f>'Upload Sheet Pull'!D366</f>
        <v>069</v>
      </c>
      <c r="F364" t="str">
        <f>IF('Upload Sheet Pull'!E366="","",'Upload Sheet Pull'!E366)</f>
        <v/>
      </c>
      <c r="H364" s="48">
        <f>'Upload Sheet Pull'!J366</f>
        <v>69</v>
      </c>
      <c r="I364" s="48">
        <f>'Upload Sheet Pull'!K366</f>
        <v>70</v>
      </c>
      <c r="J364" s="48">
        <f>'Upload Sheet Pull'!L366</f>
        <v>69</v>
      </c>
      <c r="K364" s="48">
        <f>'Upload Sheet Pull'!M366</f>
        <v>69</v>
      </c>
      <c r="L364" s="48">
        <f>'Upload Sheet Pull'!N366</f>
        <v>69</v>
      </c>
      <c r="M364" s="48">
        <f>'Upload Sheet Pull'!O366</f>
        <v>69</v>
      </c>
      <c r="N364" s="48">
        <f>'Upload Sheet Pull'!P366</f>
        <v>69</v>
      </c>
      <c r="O364" s="48">
        <f>'Upload Sheet Pull'!Q366</f>
        <v>69</v>
      </c>
      <c r="P364" s="48">
        <f>'Upload Sheet Pull'!R366</f>
        <v>69</v>
      </c>
      <c r="Q364" s="48">
        <f>'Upload Sheet Pull'!S366</f>
        <v>69</v>
      </c>
      <c r="R364" s="48">
        <f>'Upload Sheet Pull'!T366</f>
        <v>69</v>
      </c>
      <c r="S364" s="48">
        <f>'Upload Sheet Pull'!U366</f>
        <v>69</v>
      </c>
      <c r="T364" s="48">
        <f t="shared" si="5"/>
        <v>829</v>
      </c>
    </row>
    <row r="365" spans="1:20" x14ac:dyDescent="0.35">
      <c r="A365" t="str">
        <f>'Upload Sheet Pull'!A367</f>
        <v>Budget</v>
      </c>
      <c r="B365" t="str">
        <f>'Upload Sheet Pull'!B367</f>
        <v>7064-000000</v>
      </c>
      <c r="C365">
        <f>'Upload Sheet Pull'!C367</f>
        <v>953</v>
      </c>
      <c r="D365" t="str">
        <f>'Upload Sheet Pull'!D367</f>
        <v>069</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35">
      <c r="A366" t="str">
        <f>'Upload Sheet Pull'!A368</f>
        <v>Budget</v>
      </c>
      <c r="B366" t="str">
        <f>'Upload Sheet Pull'!B368</f>
        <v>7066-000000</v>
      </c>
      <c r="C366">
        <f>'Upload Sheet Pull'!C368</f>
        <v>953</v>
      </c>
      <c r="D366" t="str">
        <f>'Upload Sheet Pull'!D368</f>
        <v>069</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35">
      <c r="A367" t="str">
        <f>'Upload Sheet Pull'!A369</f>
        <v>Budget</v>
      </c>
      <c r="B367" t="str">
        <f>'Upload Sheet Pull'!B369</f>
        <v>7068-000000</v>
      </c>
      <c r="C367">
        <f>'Upload Sheet Pull'!C369</f>
        <v>953</v>
      </c>
      <c r="D367" t="str">
        <f>'Upload Sheet Pull'!D369</f>
        <v>069</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35">
      <c r="A368" t="str">
        <f>'Upload Sheet Pull'!A370</f>
        <v>Budget</v>
      </c>
      <c r="B368" t="str">
        <f>'Upload Sheet Pull'!B370</f>
        <v>7072-000000</v>
      </c>
      <c r="C368">
        <f>'Upload Sheet Pull'!C370</f>
        <v>953</v>
      </c>
      <c r="D368" t="str">
        <f>'Upload Sheet Pull'!D370</f>
        <v>069</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35">
      <c r="A369" t="str">
        <f>'Upload Sheet Pull'!A371</f>
        <v>Budget</v>
      </c>
      <c r="B369" t="str">
        <f>'Upload Sheet Pull'!B371</f>
        <v>7060-000000</v>
      </c>
      <c r="C369">
        <f>'Upload Sheet Pull'!C371</f>
        <v>954</v>
      </c>
      <c r="D369" t="str">
        <f>'Upload Sheet Pull'!D371</f>
        <v>069</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35">
      <c r="A370" t="str">
        <f>'Upload Sheet Pull'!A372</f>
        <v>Budget</v>
      </c>
      <c r="B370" t="str">
        <f>'Upload Sheet Pull'!B372</f>
        <v>7062-000000</v>
      </c>
      <c r="C370">
        <f>'Upload Sheet Pull'!C372</f>
        <v>954</v>
      </c>
      <c r="D370" t="str">
        <f>'Upload Sheet Pull'!D372</f>
        <v>069</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35">
      <c r="A371" t="str">
        <f>'Upload Sheet Pull'!A373</f>
        <v>Budget</v>
      </c>
      <c r="B371" t="str">
        <f>'Upload Sheet Pull'!B373</f>
        <v>7064-000000</v>
      </c>
      <c r="C371">
        <f>'Upload Sheet Pull'!C373</f>
        <v>954</v>
      </c>
      <c r="D371" t="str">
        <f>'Upload Sheet Pull'!D373</f>
        <v>069</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35">
      <c r="A372" t="str">
        <f>'Upload Sheet Pull'!A374</f>
        <v>Budget</v>
      </c>
      <c r="B372" t="str">
        <f>'Upload Sheet Pull'!B374</f>
        <v>7066-000000</v>
      </c>
      <c r="C372">
        <f>'Upload Sheet Pull'!C374</f>
        <v>954</v>
      </c>
      <c r="D372" t="str">
        <f>'Upload Sheet Pull'!D374</f>
        <v>069</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35">
      <c r="A373" t="str">
        <f>'Upload Sheet Pull'!A375</f>
        <v>Budget</v>
      </c>
      <c r="B373" t="str">
        <f>'Upload Sheet Pull'!B375</f>
        <v>7068-000000</v>
      </c>
      <c r="C373">
        <f>'Upload Sheet Pull'!C375</f>
        <v>954</v>
      </c>
      <c r="D373" t="str">
        <f>'Upload Sheet Pull'!D375</f>
        <v>069</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35">
      <c r="A374" t="str">
        <f>'Upload Sheet Pull'!A376</f>
        <v>Budget</v>
      </c>
      <c r="B374" t="str">
        <f>'Upload Sheet Pull'!B376</f>
        <v>7072-000000</v>
      </c>
      <c r="C374">
        <f>'Upload Sheet Pull'!C376</f>
        <v>954</v>
      </c>
      <c r="D374" t="str">
        <f>'Upload Sheet Pull'!D376</f>
        <v>069</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35">
      <c r="A375" t="str">
        <f>'Upload Sheet Pull'!A377</f>
        <v>Budget</v>
      </c>
      <c r="B375" t="str">
        <f>'Upload Sheet Pull'!B377</f>
        <v>7060-000000</v>
      </c>
      <c r="C375">
        <f>'Upload Sheet Pull'!C377</f>
        <v>955</v>
      </c>
      <c r="D375" t="str">
        <f>'Upload Sheet Pull'!D377</f>
        <v>069</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35">
      <c r="A376" t="str">
        <f>'Upload Sheet Pull'!A378</f>
        <v>Budget</v>
      </c>
      <c r="B376" t="str">
        <f>'Upload Sheet Pull'!B378</f>
        <v>7062-000000</v>
      </c>
      <c r="C376">
        <f>'Upload Sheet Pull'!C378</f>
        <v>955</v>
      </c>
      <c r="D376" t="str">
        <f>'Upload Sheet Pull'!D378</f>
        <v>069</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35">
      <c r="A377" t="str">
        <f>'Upload Sheet Pull'!A379</f>
        <v>Budget</v>
      </c>
      <c r="B377" t="str">
        <f>'Upload Sheet Pull'!B379</f>
        <v>7064-000000</v>
      </c>
      <c r="C377">
        <f>'Upload Sheet Pull'!C379</f>
        <v>955</v>
      </c>
      <c r="D377" t="str">
        <f>'Upload Sheet Pull'!D379</f>
        <v>069</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35">
      <c r="A378" t="str">
        <f>'Upload Sheet Pull'!A380</f>
        <v>Budget</v>
      </c>
      <c r="B378" t="str">
        <f>'Upload Sheet Pull'!B380</f>
        <v>7066-000000</v>
      </c>
      <c r="C378">
        <f>'Upload Sheet Pull'!C380</f>
        <v>955</v>
      </c>
      <c r="D378" t="str">
        <f>'Upload Sheet Pull'!D380</f>
        <v>069</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35">
      <c r="A379" t="str">
        <f>'Upload Sheet Pull'!A381</f>
        <v>Budget</v>
      </c>
      <c r="B379" t="str">
        <f>'Upload Sheet Pull'!B381</f>
        <v>7068-000000</v>
      </c>
      <c r="C379">
        <f>'Upload Sheet Pull'!C381</f>
        <v>955</v>
      </c>
      <c r="D379" t="str">
        <f>'Upload Sheet Pull'!D381</f>
        <v>069</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35">
      <c r="A380" t="str">
        <f>'Upload Sheet Pull'!A382</f>
        <v>Budget</v>
      </c>
      <c r="B380" t="str">
        <f>'Upload Sheet Pull'!B382</f>
        <v>7072-000000</v>
      </c>
      <c r="C380">
        <f>'Upload Sheet Pull'!C382</f>
        <v>955</v>
      </c>
      <c r="D380" t="str">
        <f>'Upload Sheet Pull'!D382</f>
        <v>069</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35">
      <c r="A381" t="str">
        <f>'Upload Sheet Pull'!A383</f>
        <v>Budget</v>
      </c>
      <c r="B381" t="str">
        <f>'Upload Sheet Pull'!B383</f>
        <v>7060-000000</v>
      </c>
      <c r="C381">
        <f>'Upload Sheet Pull'!C383</f>
        <v>956</v>
      </c>
      <c r="D381" t="str">
        <f>'Upload Sheet Pull'!D383</f>
        <v>069</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35">
      <c r="A382" t="str">
        <f>'Upload Sheet Pull'!A384</f>
        <v>Budget</v>
      </c>
      <c r="B382" t="str">
        <f>'Upload Sheet Pull'!B384</f>
        <v>7062-000000</v>
      </c>
      <c r="C382">
        <f>'Upload Sheet Pull'!C384</f>
        <v>956</v>
      </c>
      <c r="D382" t="str">
        <f>'Upload Sheet Pull'!D384</f>
        <v>069</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35">
      <c r="A383" t="str">
        <f>'Upload Sheet Pull'!A385</f>
        <v>Budget</v>
      </c>
      <c r="B383" t="str">
        <f>'Upload Sheet Pull'!B385</f>
        <v>7064-000000</v>
      </c>
      <c r="C383">
        <f>'Upload Sheet Pull'!C385</f>
        <v>956</v>
      </c>
      <c r="D383" t="str">
        <f>'Upload Sheet Pull'!D385</f>
        <v>069</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35">
      <c r="A384" t="str">
        <f>'Upload Sheet Pull'!A386</f>
        <v>Budget</v>
      </c>
      <c r="B384" t="str">
        <f>'Upload Sheet Pull'!B386</f>
        <v>7066-000000</v>
      </c>
      <c r="C384">
        <f>'Upload Sheet Pull'!C386</f>
        <v>956</v>
      </c>
      <c r="D384" t="str">
        <f>'Upload Sheet Pull'!D386</f>
        <v>069</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35">
      <c r="A385" t="str">
        <f>'Upload Sheet Pull'!A387</f>
        <v>Budget</v>
      </c>
      <c r="B385" t="str">
        <f>'Upload Sheet Pull'!B387</f>
        <v>7068-000000</v>
      </c>
      <c r="C385">
        <f>'Upload Sheet Pull'!C387</f>
        <v>956</v>
      </c>
      <c r="D385" t="str">
        <f>'Upload Sheet Pull'!D387</f>
        <v>069</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35">
      <c r="A386" t="str">
        <f>'Upload Sheet Pull'!A388</f>
        <v>Budget</v>
      </c>
      <c r="B386" t="str">
        <f>'Upload Sheet Pull'!B388</f>
        <v>7072-000000</v>
      </c>
      <c r="C386">
        <f>'Upload Sheet Pull'!C388</f>
        <v>956</v>
      </c>
      <c r="D386" t="str">
        <f>'Upload Sheet Pull'!D388</f>
        <v>069</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35">
      <c r="A387" t="str">
        <f>'Upload Sheet Pull'!A389</f>
        <v>Budget</v>
      </c>
      <c r="B387" t="str">
        <f>'Upload Sheet Pull'!B389</f>
        <v>7060-000000</v>
      </c>
      <c r="C387">
        <f>'Upload Sheet Pull'!C389</f>
        <v>957</v>
      </c>
      <c r="D387" t="str">
        <f>'Upload Sheet Pull'!D389</f>
        <v>069</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35">
      <c r="A388" t="str">
        <f>'Upload Sheet Pull'!A390</f>
        <v>Budget</v>
      </c>
      <c r="B388" t="str">
        <f>'Upload Sheet Pull'!B390</f>
        <v>7062-000000</v>
      </c>
      <c r="C388">
        <f>'Upload Sheet Pull'!C390</f>
        <v>957</v>
      </c>
      <c r="D388" t="str">
        <f>'Upload Sheet Pull'!D390</f>
        <v>069</v>
      </c>
      <c r="F388" t="str">
        <f>IF('Upload Sheet Pull'!E390="","",'Upload Sheet Pull'!E390)</f>
        <v/>
      </c>
      <c r="H388" s="48">
        <f>'Upload Sheet Pull'!J390</f>
        <v>0</v>
      </c>
      <c r="I388" s="48">
        <f>'Upload Sheet Pull'!K390</f>
        <v>0</v>
      </c>
      <c r="J388" s="48">
        <f>'Upload Sheet Pull'!L390</f>
        <v>0</v>
      </c>
      <c r="K388" s="48">
        <f>'Upload Sheet Pull'!M390</f>
        <v>0</v>
      </c>
      <c r="L388" s="48">
        <f>'Upload Sheet Pull'!N390</f>
        <v>0</v>
      </c>
      <c r="M388" s="48">
        <f>'Upload Sheet Pull'!O390</f>
        <v>0</v>
      </c>
      <c r="N388" s="48">
        <f>'Upload Sheet Pull'!P390</f>
        <v>0</v>
      </c>
      <c r="O388" s="48">
        <f>'Upload Sheet Pull'!Q390</f>
        <v>250</v>
      </c>
      <c r="P388" s="48">
        <f>'Upload Sheet Pull'!R390</f>
        <v>0</v>
      </c>
      <c r="Q388" s="48">
        <f>'Upload Sheet Pull'!S390</f>
        <v>0</v>
      </c>
      <c r="R388" s="48">
        <f>'Upload Sheet Pull'!T390</f>
        <v>0</v>
      </c>
      <c r="S388" s="48">
        <f>'Upload Sheet Pull'!U390</f>
        <v>250</v>
      </c>
      <c r="T388" s="48">
        <f t="shared" si="9"/>
        <v>500</v>
      </c>
    </row>
    <row r="389" spans="1:20" x14ac:dyDescent="0.35">
      <c r="A389" t="str">
        <f>'Upload Sheet Pull'!A391</f>
        <v>Budget</v>
      </c>
      <c r="B389" t="str">
        <f>'Upload Sheet Pull'!B391</f>
        <v>7064-000000</v>
      </c>
      <c r="C389">
        <f>'Upload Sheet Pull'!C391</f>
        <v>957</v>
      </c>
      <c r="D389" t="str">
        <f>'Upload Sheet Pull'!D391</f>
        <v>069</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35">
      <c r="A390" t="str">
        <f>'Upload Sheet Pull'!A392</f>
        <v>Budget</v>
      </c>
      <c r="B390" t="str">
        <f>'Upload Sheet Pull'!B392</f>
        <v>7066-000000</v>
      </c>
      <c r="C390">
        <f>'Upload Sheet Pull'!C392</f>
        <v>957</v>
      </c>
      <c r="D390" t="str">
        <f>'Upload Sheet Pull'!D392</f>
        <v>069</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35">
      <c r="A391" t="str">
        <f>'Upload Sheet Pull'!A393</f>
        <v>Budget</v>
      </c>
      <c r="B391" t="str">
        <f>'Upload Sheet Pull'!B393</f>
        <v>7068-000000</v>
      </c>
      <c r="C391">
        <f>'Upload Sheet Pull'!C393</f>
        <v>957</v>
      </c>
      <c r="D391" t="str">
        <f>'Upload Sheet Pull'!D393</f>
        <v>069</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35">
      <c r="A392" t="str">
        <f>'Upload Sheet Pull'!A394</f>
        <v>Budget</v>
      </c>
      <c r="B392" t="str">
        <f>'Upload Sheet Pull'!B394</f>
        <v>7072-000000</v>
      </c>
      <c r="C392">
        <f>'Upload Sheet Pull'!C394</f>
        <v>957</v>
      </c>
      <c r="D392" t="str">
        <f>'Upload Sheet Pull'!D394</f>
        <v>069</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35">
      <c r="A393" t="str">
        <f>'Upload Sheet Pull'!A395</f>
        <v>Budget</v>
      </c>
      <c r="B393" t="str">
        <f>'Upload Sheet Pull'!B395</f>
        <v>7060-000000</v>
      </c>
      <c r="C393">
        <f>'Upload Sheet Pull'!C395</f>
        <v>958</v>
      </c>
      <c r="D393" t="str">
        <f>'Upload Sheet Pull'!D395</f>
        <v>069</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3000</v>
      </c>
      <c r="P393" s="48">
        <f>'Upload Sheet Pull'!R395</f>
        <v>0</v>
      </c>
      <c r="Q393" s="48">
        <f>'Upload Sheet Pull'!S395</f>
        <v>0</v>
      </c>
      <c r="R393" s="48">
        <f>'Upload Sheet Pull'!T395</f>
        <v>0</v>
      </c>
      <c r="S393" s="48">
        <f>'Upload Sheet Pull'!U395</f>
        <v>3000</v>
      </c>
      <c r="T393" s="48">
        <f t="shared" si="9"/>
        <v>6000</v>
      </c>
    </row>
    <row r="394" spans="1:20" x14ac:dyDescent="0.35">
      <c r="A394" t="str">
        <f>'Upload Sheet Pull'!A396</f>
        <v>Budget</v>
      </c>
      <c r="B394" t="str">
        <f>'Upload Sheet Pull'!B396</f>
        <v>7062-000000</v>
      </c>
      <c r="C394">
        <f>'Upload Sheet Pull'!C396</f>
        <v>958</v>
      </c>
      <c r="D394" t="str">
        <f>'Upload Sheet Pull'!D396</f>
        <v>069</v>
      </c>
      <c r="F394" t="str">
        <f>IF('Upload Sheet Pull'!E396="","",'Upload Sheet Pull'!E396)</f>
        <v/>
      </c>
      <c r="H394" s="48">
        <f>'Upload Sheet Pull'!J396</f>
        <v>0</v>
      </c>
      <c r="I394" s="48">
        <f>'Upload Sheet Pull'!K396</f>
        <v>1000</v>
      </c>
      <c r="J394" s="48">
        <f>'Upload Sheet Pull'!L396</f>
        <v>1000</v>
      </c>
      <c r="K394" s="48">
        <f>'Upload Sheet Pull'!M396</f>
        <v>1500</v>
      </c>
      <c r="L394" s="48">
        <f>'Upload Sheet Pull'!N396</f>
        <v>1500</v>
      </c>
      <c r="M394" s="48">
        <f>'Upload Sheet Pull'!O396</f>
        <v>0</v>
      </c>
      <c r="N394" s="48">
        <f>'Upload Sheet Pull'!P396</f>
        <v>0</v>
      </c>
      <c r="O394" s="48">
        <f>'Upload Sheet Pull'!Q396</f>
        <v>1250</v>
      </c>
      <c r="P394" s="48">
        <f>'Upload Sheet Pull'!R396</f>
        <v>1000</v>
      </c>
      <c r="Q394" s="48">
        <f>'Upload Sheet Pull'!S396</f>
        <v>1500</v>
      </c>
      <c r="R394" s="48">
        <f>'Upload Sheet Pull'!T396</f>
        <v>1500</v>
      </c>
      <c r="S394" s="48">
        <f>'Upload Sheet Pull'!U396</f>
        <v>250</v>
      </c>
      <c r="T394" s="48">
        <f t="shared" si="9"/>
        <v>10500</v>
      </c>
    </row>
    <row r="395" spans="1:20" x14ac:dyDescent="0.35">
      <c r="A395" t="str">
        <f>'Upload Sheet Pull'!A397</f>
        <v>Budget</v>
      </c>
      <c r="B395" t="str">
        <f>'Upload Sheet Pull'!B397</f>
        <v>7064-000000</v>
      </c>
      <c r="C395">
        <f>'Upload Sheet Pull'!C397</f>
        <v>958</v>
      </c>
      <c r="D395" t="str">
        <f>'Upload Sheet Pull'!D397</f>
        <v>069</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35">
      <c r="A396" t="str">
        <f>'Upload Sheet Pull'!A398</f>
        <v>Budget</v>
      </c>
      <c r="B396" t="str">
        <f>'Upload Sheet Pull'!B398</f>
        <v>7066-000000</v>
      </c>
      <c r="C396">
        <f>'Upload Sheet Pull'!C398</f>
        <v>958</v>
      </c>
      <c r="D396" t="str">
        <f>'Upload Sheet Pull'!D398</f>
        <v>069</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35">
      <c r="A397" t="str">
        <f>'Upload Sheet Pull'!A399</f>
        <v>Budget</v>
      </c>
      <c r="B397" t="str">
        <f>'Upload Sheet Pull'!B399</f>
        <v>7068-000000</v>
      </c>
      <c r="C397">
        <f>'Upload Sheet Pull'!C399</f>
        <v>958</v>
      </c>
      <c r="D397" t="str">
        <f>'Upload Sheet Pull'!D399</f>
        <v>069</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35">
      <c r="A398" t="str">
        <f>'Upload Sheet Pull'!A400</f>
        <v>Budget</v>
      </c>
      <c r="B398" t="str">
        <f>'Upload Sheet Pull'!B400</f>
        <v>7072-000000</v>
      </c>
      <c r="C398">
        <f>'Upload Sheet Pull'!C400</f>
        <v>958</v>
      </c>
      <c r="D398" t="str">
        <f>'Upload Sheet Pull'!D400</f>
        <v>069</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35">
      <c r="A399" t="str">
        <f>'Upload Sheet Pull'!A401</f>
        <v>Budget</v>
      </c>
      <c r="B399" t="str">
        <f>'Upload Sheet Pull'!B401</f>
        <v>7060-000000</v>
      </c>
      <c r="C399">
        <f>'Upload Sheet Pull'!C401</f>
        <v>959</v>
      </c>
      <c r="D399" t="str">
        <f>'Upload Sheet Pull'!D401</f>
        <v>069</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35">
      <c r="A400" t="str">
        <f>'Upload Sheet Pull'!A402</f>
        <v>Budget</v>
      </c>
      <c r="B400" t="str">
        <f>'Upload Sheet Pull'!B402</f>
        <v>7062-000000</v>
      </c>
      <c r="C400">
        <f>'Upload Sheet Pull'!C402</f>
        <v>959</v>
      </c>
      <c r="D400" t="str">
        <f>'Upload Sheet Pull'!D402</f>
        <v>069</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35">
      <c r="A401" t="str">
        <f>'Upload Sheet Pull'!A403</f>
        <v>Budget</v>
      </c>
      <c r="B401" t="str">
        <f>'Upload Sheet Pull'!B403</f>
        <v>7064-000000</v>
      </c>
      <c r="C401">
        <f>'Upload Sheet Pull'!C403</f>
        <v>959</v>
      </c>
      <c r="D401" t="str">
        <f>'Upload Sheet Pull'!D403</f>
        <v>069</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35">
      <c r="A402" t="str">
        <f>'Upload Sheet Pull'!A404</f>
        <v>Budget</v>
      </c>
      <c r="B402" t="str">
        <f>'Upload Sheet Pull'!B404</f>
        <v>7066-000000</v>
      </c>
      <c r="C402">
        <f>'Upload Sheet Pull'!C404</f>
        <v>959</v>
      </c>
      <c r="D402" t="str">
        <f>'Upload Sheet Pull'!D404</f>
        <v>069</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35">
      <c r="A403" t="str">
        <f>'Upload Sheet Pull'!A405</f>
        <v>Budget</v>
      </c>
      <c r="B403" t="str">
        <f>'Upload Sheet Pull'!B405</f>
        <v>7068-000000</v>
      </c>
      <c r="C403">
        <f>'Upload Sheet Pull'!C405</f>
        <v>959</v>
      </c>
      <c r="D403" t="str">
        <f>'Upload Sheet Pull'!D405</f>
        <v>069</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35">
      <c r="A404" t="str">
        <f>'Upload Sheet Pull'!A406</f>
        <v>Budget</v>
      </c>
      <c r="B404" t="str">
        <f>'Upload Sheet Pull'!B406</f>
        <v>7072-000000</v>
      </c>
      <c r="C404">
        <f>'Upload Sheet Pull'!C406</f>
        <v>959</v>
      </c>
      <c r="D404" t="str">
        <f>'Upload Sheet Pull'!D406</f>
        <v>069</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35">
      <c r="A405" t="str">
        <f>'Upload Sheet Pull'!A407</f>
        <v>Budget</v>
      </c>
      <c r="B405" t="str">
        <f>'Upload Sheet Pull'!B407</f>
        <v>7060-000000</v>
      </c>
      <c r="C405">
        <f>'Upload Sheet Pull'!C407</f>
        <v>960</v>
      </c>
      <c r="D405" t="str">
        <f>'Upload Sheet Pull'!D407</f>
        <v>069</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35">
      <c r="A406" t="str">
        <f>'Upload Sheet Pull'!A408</f>
        <v>Budget</v>
      </c>
      <c r="B406" t="str">
        <f>'Upload Sheet Pull'!B408</f>
        <v>7062-000000</v>
      </c>
      <c r="C406">
        <f>'Upload Sheet Pull'!C408</f>
        <v>960</v>
      </c>
      <c r="D406" t="str">
        <f>'Upload Sheet Pull'!D408</f>
        <v>069</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35">
      <c r="A407" t="str">
        <f>'Upload Sheet Pull'!A409</f>
        <v>Budget</v>
      </c>
      <c r="B407" t="str">
        <f>'Upload Sheet Pull'!B409</f>
        <v>7064-000000</v>
      </c>
      <c r="C407">
        <f>'Upload Sheet Pull'!C409</f>
        <v>960</v>
      </c>
      <c r="D407" t="str">
        <f>'Upload Sheet Pull'!D409</f>
        <v>069</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35">
      <c r="A408" t="str">
        <f>'Upload Sheet Pull'!A410</f>
        <v>Budget</v>
      </c>
      <c r="B408" t="str">
        <f>'Upload Sheet Pull'!B410</f>
        <v>7066-000000</v>
      </c>
      <c r="C408">
        <f>'Upload Sheet Pull'!C410</f>
        <v>960</v>
      </c>
      <c r="D408" t="str">
        <f>'Upload Sheet Pull'!D410</f>
        <v>069</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35">
      <c r="A409" t="str">
        <f>'Upload Sheet Pull'!A411</f>
        <v>Budget</v>
      </c>
      <c r="B409" t="str">
        <f>'Upload Sheet Pull'!B411</f>
        <v>7068-000000</v>
      </c>
      <c r="C409">
        <f>'Upload Sheet Pull'!C411</f>
        <v>960</v>
      </c>
      <c r="D409" t="str">
        <f>'Upload Sheet Pull'!D411</f>
        <v>069</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35">
      <c r="A410" t="str">
        <f>'Upload Sheet Pull'!A412</f>
        <v>Budget</v>
      </c>
      <c r="B410" t="str">
        <f>'Upload Sheet Pull'!B412</f>
        <v>7072-000000</v>
      </c>
      <c r="C410">
        <f>'Upload Sheet Pull'!C412</f>
        <v>960</v>
      </c>
      <c r="D410" t="str">
        <f>'Upload Sheet Pull'!D412</f>
        <v>069</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35">
      <c r="A411" t="str">
        <f>'Upload Sheet Pull'!A413</f>
        <v>Budget</v>
      </c>
      <c r="B411" t="str">
        <f>'Upload Sheet Pull'!B413</f>
        <v>7060-000000</v>
      </c>
      <c r="C411">
        <f>'Upload Sheet Pull'!C413</f>
        <v>961</v>
      </c>
      <c r="D411" t="str">
        <f>'Upload Sheet Pull'!D413</f>
        <v>069</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35">
      <c r="A412" t="str">
        <f>'Upload Sheet Pull'!A414</f>
        <v>Budget</v>
      </c>
      <c r="B412" t="str">
        <f>'Upload Sheet Pull'!B414</f>
        <v>7062-000000</v>
      </c>
      <c r="C412">
        <f>'Upload Sheet Pull'!C414</f>
        <v>961</v>
      </c>
      <c r="D412" t="str">
        <f>'Upload Sheet Pull'!D414</f>
        <v>069</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35">
      <c r="A413" t="str">
        <f>'Upload Sheet Pull'!A415</f>
        <v>Budget</v>
      </c>
      <c r="B413" t="str">
        <f>'Upload Sheet Pull'!B415</f>
        <v>7064-000000</v>
      </c>
      <c r="C413">
        <f>'Upload Sheet Pull'!C415</f>
        <v>961</v>
      </c>
      <c r="D413" t="str">
        <f>'Upload Sheet Pull'!D415</f>
        <v>069</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35">
      <c r="A414" t="str">
        <f>'Upload Sheet Pull'!A416</f>
        <v>Budget</v>
      </c>
      <c r="B414" t="str">
        <f>'Upload Sheet Pull'!B416</f>
        <v>7066-000000</v>
      </c>
      <c r="C414">
        <f>'Upload Sheet Pull'!C416</f>
        <v>961</v>
      </c>
      <c r="D414" t="str">
        <f>'Upload Sheet Pull'!D416</f>
        <v>069</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35">
      <c r="A415" t="str">
        <f>'Upload Sheet Pull'!A417</f>
        <v>Budget</v>
      </c>
      <c r="B415" t="str">
        <f>'Upload Sheet Pull'!B417</f>
        <v>7068-000000</v>
      </c>
      <c r="C415">
        <f>'Upload Sheet Pull'!C417</f>
        <v>961</v>
      </c>
      <c r="D415" t="str">
        <f>'Upload Sheet Pull'!D417</f>
        <v>069</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35">
      <c r="A416" t="str">
        <f>'Upload Sheet Pull'!A418</f>
        <v>Budget</v>
      </c>
      <c r="B416" t="str">
        <f>'Upload Sheet Pull'!B418</f>
        <v>7072-000000</v>
      </c>
      <c r="C416">
        <f>'Upload Sheet Pull'!C418</f>
        <v>961</v>
      </c>
      <c r="D416" t="str">
        <f>'Upload Sheet Pull'!D418</f>
        <v>069</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35">
      <c r="A417" t="str">
        <f>'Upload Sheet Pull'!A419</f>
        <v>Budget</v>
      </c>
      <c r="B417" t="str">
        <f>'Upload Sheet Pull'!B419</f>
        <v>7060-000000</v>
      </c>
      <c r="C417">
        <f>'Upload Sheet Pull'!C419</f>
        <v>962</v>
      </c>
      <c r="D417" t="str">
        <f>'Upload Sheet Pull'!D419</f>
        <v>069</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35">
      <c r="A418" t="str">
        <f>'Upload Sheet Pull'!A420</f>
        <v>Budget</v>
      </c>
      <c r="B418" t="str">
        <f>'Upload Sheet Pull'!B420</f>
        <v>7062-000000</v>
      </c>
      <c r="C418">
        <f>'Upload Sheet Pull'!C420</f>
        <v>962</v>
      </c>
      <c r="D418" t="str">
        <f>'Upload Sheet Pull'!D420</f>
        <v>069</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35">
      <c r="A419" t="str">
        <f>'Upload Sheet Pull'!A421</f>
        <v>Budget</v>
      </c>
      <c r="B419" t="str">
        <f>'Upload Sheet Pull'!B421</f>
        <v>7064-000000</v>
      </c>
      <c r="C419">
        <f>'Upload Sheet Pull'!C421</f>
        <v>962</v>
      </c>
      <c r="D419" t="str">
        <f>'Upload Sheet Pull'!D421</f>
        <v>069</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35">
      <c r="A420" t="str">
        <f>'Upload Sheet Pull'!A422</f>
        <v>Budget</v>
      </c>
      <c r="B420" t="str">
        <f>'Upload Sheet Pull'!B422</f>
        <v>7066-000000</v>
      </c>
      <c r="C420">
        <f>'Upload Sheet Pull'!C422</f>
        <v>962</v>
      </c>
      <c r="D420" t="str">
        <f>'Upload Sheet Pull'!D422</f>
        <v>069</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35">
      <c r="A421" t="str">
        <f>'Upload Sheet Pull'!A423</f>
        <v>Budget</v>
      </c>
      <c r="B421" t="str">
        <f>'Upload Sheet Pull'!B423</f>
        <v>7068-000000</v>
      </c>
      <c r="C421">
        <f>'Upload Sheet Pull'!C423</f>
        <v>962</v>
      </c>
      <c r="D421" t="str">
        <f>'Upload Sheet Pull'!D423</f>
        <v>069</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35">
      <c r="A422" t="str">
        <f>'Upload Sheet Pull'!A424</f>
        <v>Budget</v>
      </c>
      <c r="B422" t="str">
        <f>'Upload Sheet Pull'!B424</f>
        <v>7072-000000</v>
      </c>
      <c r="C422">
        <f>'Upload Sheet Pull'!C424</f>
        <v>962</v>
      </c>
      <c r="D422" t="str">
        <f>'Upload Sheet Pull'!D424</f>
        <v>069</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35">
      <c r="A423" t="str">
        <f>'Upload Sheet Pull'!A425</f>
        <v>Budget</v>
      </c>
      <c r="B423" t="str">
        <f>'Upload Sheet Pull'!B425</f>
        <v>7060-000000</v>
      </c>
      <c r="C423">
        <f>'Upload Sheet Pull'!C425</f>
        <v>963</v>
      </c>
      <c r="D423" t="str">
        <f>'Upload Sheet Pull'!D425</f>
        <v>069</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35">
      <c r="A424" t="str">
        <f>'Upload Sheet Pull'!A426</f>
        <v>Budget</v>
      </c>
      <c r="B424" t="str">
        <f>'Upload Sheet Pull'!B426</f>
        <v>7062-000000</v>
      </c>
      <c r="C424">
        <f>'Upload Sheet Pull'!C426</f>
        <v>963</v>
      </c>
      <c r="D424" t="str">
        <f>'Upload Sheet Pull'!D426</f>
        <v>069</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35">
      <c r="A425" t="str">
        <f>'Upload Sheet Pull'!A427</f>
        <v>Budget</v>
      </c>
      <c r="B425" t="str">
        <f>'Upload Sheet Pull'!B427</f>
        <v>7064-000000</v>
      </c>
      <c r="C425">
        <f>'Upload Sheet Pull'!C427</f>
        <v>963</v>
      </c>
      <c r="D425" t="str">
        <f>'Upload Sheet Pull'!D427</f>
        <v>069</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35">
      <c r="A426" t="str">
        <f>'Upload Sheet Pull'!A428</f>
        <v>Budget</v>
      </c>
      <c r="B426" t="str">
        <f>'Upload Sheet Pull'!B428</f>
        <v>7066-000000</v>
      </c>
      <c r="C426">
        <f>'Upload Sheet Pull'!C428</f>
        <v>963</v>
      </c>
      <c r="D426" t="str">
        <f>'Upload Sheet Pull'!D428</f>
        <v>069</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35">
      <c r="A427" t="str">
        <f>'Upload Sheet Pull'!A429</f>
        <v>Budget</v>
      </c>
      <c r="B427" t="str">
        <f>'Upload Sheet Pull'!B429</f>
        <v>7068-000000</v>
      </c>
      <c r="C427">
        <f>'Upload Sheet Pull'!C429</f>
        <v>963</v>
      </c>
      <c r="D427" t="str">
        <f>'Upload Sheet Pull'!D429</f>
        <v>069</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35">
      <c r="A428" t="str">
        <f>'Upload Sheet Pull'!A430</f>
        <v>Budget</v>
      </c>
      <c r="B428" t="str">
        <f>'Upload Sheet Pull'!B430</f>
        <v>7072-000000</v>
      </c>
      <c r="C428">
        <f>'Upload Sheet Pull'!C430</f>
        <v>963</v>
      </c>
      <c r="D428" t="str">
        <f>'Upload Sheet Pull'!D430</f>
        <v>069</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35">
      <c r="A429" t="str">
        <f>'Upload Sheet Pull'!A431</f>
        <v>Budget</v>
      </c>
      <c r="B429" t="str">
        <f>'Upload Sheet Pull'!B431</f>
        <v>7058-000000</v>
      </c>
      <c r="C429">
        <f>'Upload Sheet Pull'!C431</f>
        <v>970</v>
      </c>
      <c r="D429" t="str">
        <f>'Upload Sheet Pull'!D431</f>
        <v>069</v>
      </c>
      <c r="F429" t="str">
        <f>IF('Upload Sheet Pull'!E431="","",'Upload Sheet Pull'!E431)</f>
        <v/>
      </c>
      <c r="H429" s="48">
        <f>'Upload Sheet Pull'!J431</f>
        <v>0</v>
      </c>
      <c r="I429" s="48">
        <f>'Upload Sheet Pull'!K431</f>
        <v>500</v>
      </c>
      <c r="J429" s="48">
        <f>'Upload Sheet Pull'!L431</f>
        <v>0</v>
      </c>
      <c r="K429" s="48">
        <f>'Upload Sheet Pull'!M431</f>
        <v>0</v>
      </c>
      <c r="L429" s="48">
        <f>'Upload Sheet Pull'!N431</f>
        <v>0</v>
      </c>
      <c r="M429" s="48">
        <f>'Upload Sheet Pull'!O431</f>
        <v>0</v>
      </c>
      <c r="N429" s="48">
        <f>'Upload Sheet Pull'!P431</f>
        <v>450</v>
      </c>
      <c r="O429" s="48">
        <f>'Upload Sheet Pull'!Q431</f>
        <v>500</v>
      </c>
      <c r="P429" s="48">
        <f>'Upload Sheet Pull'!R431</f>
        <v>500</v>
      </c>
      <c r="Q429" s="48">
        <f>'Upload Sheet Pull'!S431</f>
        <v>0</v>
      </c>
      <c r="R429" s="48">
        <f>'Upload Sheet Pull'!T431</f>
        <v>370</v>
      </c>
      <c r="S429" s="48">
        <f>'Upload Sheet Pull'!U431</f>
        <v>0</v>
      </c>
      <c r="T429" s="48">
        <f t="shared" si="9"/>
        <v>2320</v>
      </c>
    </row>
    <row r="430" spans="1:20" x14ac:dyDescent="0.35">
      <c r="A430" t="str">
        <f>'Upload Sheet Pull'!A432</f>
        <v>Budget</v>
      </c>
      <c r="B430" t="str">
        <f>'Upload Sheet Pull'!B432</f>
        <v>7058-000000</v>
      </c>
      <c r="C430">
        <f>'Upload Sheet Pull'!C432</f>
        <v>971</v>
      </c>
      <c r="D430" t="str">
        <f>'Upload Sheet Pull'!D432</f>
        <v>069</v>
      </c>
      <c r="F430" t="str">
        <f>IF('Upload Sheet Pull'!E432="","",'Upload Sheet Pull'!E432)</f>
        <v/>
      </c>
      <c r="H430" s="48">
        <f>'Upload Sheet Pull'!J432</f>
        <v>0</v>
      </c>
      <c r="I430" s="48">
        <f>'Upload Sheet Pull'!K432</f>
        <v>500</v>
      </c>
      <c r="J430" s="48">
        <f>'Upload Sheet Pull'!L432</f>
        <v>0</v>
      </c>
      <c r="K430" s="48">
        <f>'Upload Sheet Pull'!M432</f>
        <v>0</v>
      </c>
      <c r="L430" s="48">
        <f>'Upload Sheet Pull'!N432</f>
        <v>0</v>
      </c>
      <c r="M430" s="48">
        <f>'Upload Sheet Pull'!O432</f>
        <v>0</v>
      </c>
      <c r="N430" s="48">
        <f>'Upload Sheet Pull'!P432</f>
        <v>450</v>
      </c>
      <c r="O430" s="48">
        <f>'Upload Sheet Pull'!Q432</f>
        <v>500</v>
      </c>
      <c r="P430" s="48">
        <f>'Upload Sheet Pull'!R432</f>
        <v>500</v>
      </c>
      <c r="Q430" s="48">
        <f>'Upload Sheet Pull'!S432</f>
        <v>0</v>
      </c>
      <c r="R430" s="48">
        <f>'Upload Sheet Pull'!T432</f>
        <v>365</v>
      </c>
      <c r="S430" s="48">
        <f>'Upload Sheet Pull'!U432</f>
        <v>0</v>
      </c>
      <c r="T430" s="48">
        <f t="shared" si="9"/>
        <v>2315</v>
      </c>
    </row>
    <row r="431" spans="1:20" x14ac:dyDescent="0.35">
      <c r="A431" t="str">
        <f>'Upload Sheet Pull'!A433</f>
        <v>Budget</v>
      </c>
      <c r="B431" t="str">
        <f>'Upload Sheet Pull'!B433</f>
        <v>7058-000000</v>
      </c>
      <c r="C431">
        <f>'Upload Sheet Pull'!C433</f>
        <v>972</v>
      </c>
      <c r="D431" t="str">
        <f>'Upload Sheet Pull'!D433</f>
        <v>069</v>
      </c>
      <c r="F431" t="str">
        <f>IF('Upload Sheet Pull'!E433="","",'Upload Sheet Pull'!E433)</f>
        <v/>
      </c>
      <c r="H431" s="48">
        <f>'Upload Sheet Pull'!J433</f>
        <v>0</v>
      </c>
      <c r="I431" s="48">
        <f>'Upload Sheet Pull'!K433</f>
        <v>500</v>
      </c>
      <c r="J431" s="48">
        <f>'Upload Sheet Pull'!L433</f>
        <v>0</v>
      </c>
      <c r="K431" s="48">
        <f>'Upload Sheet Pull'!M433</f>
        <v>0</v>
      </c>
      <c r="L431" s="48">
        <f>'Upload Sheet Pull'!N433</f>
        <v>0</v>
      </c>
      <c r="M431" s="48">
        <f>'Upload Sheet Pull'!O433</f>
        <v>0</v>
      </c>
      <c r="N431" s="48">
        <f>'Upload Sheet Pull'!P433</f>
        <v>450</v>
      </c>
      <c r="O431" s="48">
        <f>'Upload Sheet Pull'!Q433</f>
        <v>500</v>
      </c>
      <c r="P431" s="48">
        <f>'Upload Sheet Pull'!R433</f>
        <v>500</v>
      </c>
      <c r="Q431" s="48">
        <f>'Upload Sheet Pull'!S433</f>
        <v>0</v>
      </c>
      <c r="R431" s="48">
        <f>'Upload Sheet Pull'!T433</f>
        <v>365</v>
      </c>
      <c r="S431" s="48">
        <f>'Upload Sheet Pull'!U433</f>
        <v>0</v>
      </c>
      <c r="T431" s="48">
        <f t="shared" si="9"/>
        <v>2315</v>
      </c>
    </row>
    <row r="432" spans="1:20" x14ac:dyDescent="0.35">
      <c r="A432" t="str">
        <f>'Upload Sheet Pull'!A434</f>
        <v>Budget</v>
      </c>
      <c r="B432" t="str">
        <f>'Upload Sheet Pull'!B434</f>
        <v>7058-000000</v>
      </c>
      <c r="C432">
        <f>'Upload Sheet Pull'!C434</f>
        <v>973</v>
      </c>
      <c r="D432" t="str">
        <f>'Upload Sheet Pull'!D434</f>
        <v>069</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35">
      <c r="A433" t="str">
        <f>'Upload Sheet Pull'!A435</f>
        <v>Budget</v>
      </c>
      <c r="B433" t="str">
        <f>'Upload Sheet Pull'!B435</f>
        <v>7058-000000</v>
      </c>
      <c r="C433">
        <f>'Upload Sheet Pull'!C435</f>
        <v>974</v>
      </c>
      <c r="D433" t="str">
        <f>'Upload Sheet Pull'!D435</f>
        <v>069</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35">
      <c r="A434" t="str">
        <f>'Upload Sheet Pull'!A436</f>
        <v>Budget</v>
      </c>
      <c r="B434" t="str">
        <f>'Upload Sheet Pull'!B436</f>
        <v>7058-000000</v>
      </c>
      <c r="C434">
        <f>'Upload Sheet Pull'!C436</f>
        <v>975</v>
      </c>
      <c r="D434" t="str">
        <f>'Upload Sheet Pull'!D436</f>
        <v>069</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35">
      <c r="A435" t="str">
        <f>'Upload Sheet Pull'!A437</f>
        <v>Budget</v>
      </c>
      <c r="B435" t="str">
        <f>'Upload Sheet Pull'!B437</f>
        <v>7058-000000</v>
      </c>
      <c r="C435">
        <f>'Upload Sheet Pull'!C437</f>
        <v>976</v>
      </c>
      <c r="D435" t="str">
        <f>'Upload Sheet Pull'!D437</f>
        <v>069</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35">
      <c r="A436" t="str">
        <f>'Upload Sheet Pull'!A438</f>
        <v>Budget</v>
      </c>
      <c r="B436" t="str">
        <f>'Upload Sheet Pull'!B438</f>
        <v>7058-000000</v>
      </c>
      <c r="C436">
        <f>'Upload Sheet Pull'!C438</f>
        <v>977</v>
      </c>
      <c r="D436" t="str">
        <f>'Upload Sheet Pull'!D438</f>
        <v>069</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35">
      <c r="A437" t="str">
        <f>'Upload Sheet Pull'!A439</f>
        <v>Budget</v>
      </c>
      <c r="B437" t="str">
        <f>'Upload Sheet Pull'!B439</f>
        <v>7058-000000</v>
      </c>
      <c r="C437">
        <f>'Upload Sheet Pull'!C439</f>
        <v>978</v>
      </c>
      <c r="D437" t="str">
        <f>'Upload Sheet Pull'!D439</f>
        <v>069</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450</v>
      </c>
      <c r="S437" s="48">
        <f>'Upload Sheet Pull'!U439</f>
        <v>0</v>
      </c>
      <c r="T437" s="48">
        <f t="shared" si="9"/>
        <v>450</v>
      </c>
    </row>
    <row r="438" spans="1:20" x14ac:dyDescent="0.35">
      <c r="A438" t="str">
        <f>'Upload Sheet Pull'!A440</f>
        <v>Budget</v>
      </c>
      <c r="B438" t="str">
        <f>'Upload Sheet Pull'!B440</f>
        <v>7058-000000</v>
      </c>
      <c r="C438">
        <f>'Upload Sheet Pull'!C440</f>
        <v>979</v>
      </c>
      <c r="D438" t="str">
        <f>'Upload Sheet Pull'!D440</f>
        <v>069</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35">
      <c r="A439" t="str">
        <f>'Upload Sheet Pull'!A441</f>
        <v>Budget</v>
      </c>
      <c r="B439" t="str">
        <f>'Upload Sheet Pull'!B441</f>
        <v>7058-000000</v>
      </c>
      <c r="C439">
        <f>'Upload Sheet Pull'!C441</f>
        <v>980</v>
      </c>
      <c r="D439" t="str">
        <f>'Upload Sheet Pull'!D441</f>
        <v>069</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35">
      <c r="A440" t="str">
        <f>'Upload Sheet Pull'!A442</f>
        <v>Budget</v>
      </c>
      <c r="B440" t="str">
        <f>'Upload Sheet Pull'!B442</f>
        <v>7058-000000</v>
      </c>
      <c r="C440">
        <f>'Upload Sheet Pull'!C442</f>
        <v>981</v>
      </c>
      <c r="D440" t="str">
        <f>'Upload Sheet Pull'!D442</f>
        <v>069</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35">
      <c r="A441" t="str">
        <f>'Upload Sheet Pull'!A443</f>
        <v>Budget</v>
      </c>
      <c r="B441" t="str">
        <f>'Upload Sheet Pull'!B443</f>
        <v>7058-000000</v>
      </c>
      <c r="C441">
        <f>'Upload Sheet Pull'!C443</f>
        <v>982</v>
      </c>
      <c r="D441" t="str">
        <f>'Upload Sheet Pull'!D443</f>
        <v>069</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35">
      <c r="A442" t="str">
        <f>'Upload Sheet Pull'!A444</f>
        <v>Budget</v>
      </c>
      <c r="B442" t="str">
        <f>'Upload Sheet Pull'!B444</f>
        <v>7092-000000</v>
      </c>
      <c r="C442">
        <f>'Upload Sheet Pull'!C444</f>
        <v>999</v>
      </c>
      <c r="D442" t="str">
        <f>'Upload Sheet Pull'!D444</f>
        <v>069</v>
      </c>
      <c r="H442" s="48">
        <f>'Upload Sheet Pull'!J444</f>
        <v>457.54</v>
      </c>
      <c r="I442" s="48">
        <f>'Upload Sheet Pull'!K444</f>
        <v>457.54</v>
      </c>
      <c r="J442" s="48">
        <f>'Upload Sheet Pull'!L444</f>
        <v>457.54</v>
      </c>
      <c r="K442" s="48">
        <f>'Upload Sheet Pull'!M444</f>
        <v>457.54</v>
      </c>
      <c r="L442" s="48">
        <f>'Upload Sheet Pull'!N444</f>
        <v>457.54</v>
      </c>
      <c r="M442" s="48">
        <f>'Upload Sheet Pull'!O444</f>
        <v>457.54</v>
      </c>
      <c r="N442" s="48">
        <f>'Upload Sheet Pull'!P444</f>
        <v>457.54</v>
      </c>
      <c r="O442" s="48">
        <f>'Upload Sheet Pull'!Q444</f>
        <v>457.54</v>
      </c>
      <c r="P442" s="48">
        <f>'Upload Sheet Pull'!R444</f>
        <v>457.54</v>
      </c>
      <c r="Q442" s="48">
        <f>'Upload Sheet Pull'!S444</f>
        <v>457.54</v>
      </c>
      <c r="R442" s="48">
        <f>'Upload Sheet Pull'!T444</f>
        <v>457.54</v>
      </c>
      <c r="S442" s="48">
        <f>'Upload Sheet Pull'!U444</f>
        <v>457.54</v>
      </c>
      <c r="T442" s="48">
        <f t="shared" si="9"/>
        <v>5490.4800000000005</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Lisa Dodis</cp:lastModifiedBy>
  <cp:lastPrinted>2020-03-31T15:10:02Z</cp:lastPrinted>
  <dcterms:created xsi:type="dcterms:W3CDTF">2011-05-26T16:59:18Z</dcterms:created>
  <dcterms:modified xsi:type="dcterms:W3CDTF">2024-09-21T08:17:08Z</dcterms:modified>
</cp:coreProperties>
</file>